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tabRatio="865" activeTab="0"/>
  </bookViews>
  <sheets>
    <sheet name="SPRAVKA ZA SAYTA_2022" sheetId="1" r:id="rId1"/>
  </sheets>
  <definedNames/>
  <calcPr fullCalcOnLoad="1"/>
</workbook>
</file>

<file path=xl/sharedStrings.xml><?xml version="1.0" encoding="utf-8"?>
<sst xmlns="http://schemas.openxmlformats.org/spreadsheetml/2006/main" count="126" uniqueCount="124">
  <si>
    <t>Общо</t>
  </si>
  <si>
    <t>ОУ "Н. Й. Вапцаров", с. Груево</t>
  </si>
  <si>
    <t>ОУ "Н. Й. Вапцаров", с. Звездел</t>
  </si>
  <si>
    <t>ОУ "Васил Левски", с. Равен</t>
  </si>
  <si>
    <t>Брой ученици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</si>
  <si>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</si>
  <si>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</si>
  <si>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</si>
  <si>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</si>
  <si>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</si>
  <si>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</si>
  <si>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</si>
  <si>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</si>
  <si>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</si>
  <si>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</si>
  <si>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</si>
  <si>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</si>
  <si>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</si>
  <si>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</si>
  <si>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</si>
  <si>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</si>
  <si>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</si>
  <si>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</si>
  <si>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</si>
  <si>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</si>
  <si>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ОБЩИНА МОМЧИЛГРАД</t>
  </si>
  <si>
    <t>Приложение</t>
  </si>
  <si>
    <t>Брой ученици на ресурсно подпомагане</t>
  </si>
  <si>
    <t>Средства за стипендии на ученици</t>
  </si>
  <si>
    <r>
      <t>СФ</t>
    </r>
    <r>
      <rPr>
        <sz val="12"/>
        <rFont val="Times New Roman"/>
        <family val="1"/>
      </rPr>
      <t>=ОК+ДК, където</t>
    </r>
  </si>
  <si>
    <r>
      <t>СФ</t>
    </r>
    <r>
      <rPr>
        <sz val="12"/>
        <rFont val="Times New Roman"/>
        <family val="1"/>
      </rPr>
      <t xml:space="preserve"> – средства по формулата;</t>
    </r>
  </si>
  <si>
    <r>
      <t>ОК</t>
    </r>
    <r>
      <rPr>
        <sz val="12"/>
        <rFont val="Times New Roman"/>
        <family val="1"/>
      </rPr>
      <t xml:space="preserve"> – основни компоненти;</t>
    </r>
  </si>
  <si>
    <r>
      <t>ДК</t>
    </r>
    <r>
      <rPr>
        <sz val="12"/>
        <rFont val="Times New Roman"/>
        <family val="1"/>
      </rPr>
      <t xml:space="preserve"> – допълнителни компоненти.</t>
    </r>
  </si>
  <si>
    <t>Разходи с нерегулярен характер са тези, чиито размер не е разпределен равномерно във времето и чиито относително разпределение не може да се предвиди в началото на годината. Такива разходи обикновено не са в ясна зависимост от определен показател. Нерегулярни са и разходите с индикативен характер.</t>
  </si>
  <si>
    <t>Учебно заведение</t>
  </si>
  <si>
    <t>ИНФОРМАЦИЯ</t>
  </si>
  <si>
    <t>Разпределение на средствата за подобряване на МТБ на училищата</t>
  </si>
  <si>
    <t>Брой ученици за подпомагане на храненето от I-IV клас</t>
  </si>
  <si>
    <t>к21</t>
  </si>
  <si>
    <t>к22</t>
  </si>
  <si>
    <t>к23</t>
  </si>
  <si>
    <t xml:space="preserve">Средства от собствени приходи </t>
  </si>
  <si>
    <t>Средства за дофинансиране на маломерни и слети паралелки</t>
  </si>
  <si>
    <t>Средства за защитено училище</t>
  </si>
  <si>
    <t>ОУ "Д-р Петър Берон", гр. Момчилград</t>
  </si>
  <si>
    <t xml:space="preserve">Разпределение на средствата за подпомагане на храненето на ученици от I-IV клас </t>
  </si>
  <si>
    <t>СУ "Н. Й. Вапцаров", гр. Момчилград</t>
  </si>
  <si>
    <t>към чл. 290, ал. 2 на ЗПУО</t>
  </si>
  <si>
    <t>ОУ "Св. св. Кирил и Методий", с. Нановица</t>
  </si>
  <si>
    <t xml:space="preserve">Брой ученици обхванати в ЦОУД </t>
  </si>
  <si>
    <t>ЕРС за МТБ</t>
  </si>
  <si>
    <t>ЕРС за приобщаващо образование</t>
  </si>
  <si>
    <t>ЕРС за подпомагане на храненето</t>
  </si>
  <si>
    <t>к24</t>
  </si>
  <si>
    <t>к25</t>
  </si>
  <si>
    <t>к26</t>
  </si>
  <si>
    <t>к27</t>
  </si>
  <si>
    <t>к28</t>
  </si>
  <si>
    <t xml:space="preserve">Разпределение на средствата за целодневна организация на учебния ден  </t>
  </si>
  <si>
    <t xml:space="preserve">Брой групи за ЦОУД </t>
  </si>
  <si>
    <t>ЕРС за група за ЦОУД</t>
  </si>
  <si>
    <t>ЕРС за ученик в група за ЦОУД</t>
  </si>
  <si>
    <t>Средства по регионален коефициент за ЦОУД</t>
  </si>
  <si>
    <t>Брой паралелки</t>
  </si>
  <si>
    <t xml:space="preserve">Средства по регионален коефициент </t>
  </si>
  <si>
    <t>Сума по формулата (к7+к8+к9)</t>
  </si>
  <si>
    <t>Сума по формулата за материална база (к11*к12)</t>
  </si>
  <si>
    <t>Формула за разпределение на средствата по стандарти на училищата</t>
  </si>
  <si>
    <t>Сума по допълнителен компонент от формулата "Резерв за нерегулярни разходи" - РНР=2%*(БУ*СУ+БП*СП+СИ+СРК)((к1*к2+к3*к4+к5+к6)*2%)</t>
  </si>
  <si>
    <r>
      <t>БУ</t>
    </r>
    <r>
      <rPr>
        <sz val="12"/>
        <rFont val="Times New Roman"/>
        <family val="1"/>
      </rPr>
      <t xml:space="preserve"> – брой ученици</t>
    </r>
  </si>
  <si>
    <r>
      <t>БП</t>
    </r>
    <r>
      <rPr>
        <sz val="12"/>
        <rFont val="Times New Roman"/>
        <family val="1"/>
      </rPr>
      <t xml:space="preserve"> – брой паралелки</t>
    </r>
  </si>
  <si>
    <r>
      <t>БУ</t>
    </r>
    <r>
      <rPr>
        <sz val="12"/>
        <rFont val="Times New Roman"/>
        <family val="1"/>
      </rPr>
      <t xml:space="preserve"> – брой училища</t>
    </r>
  </si>
  <si>
    <r>
      <t xml:space="preserve">Допълнителни компоненти: </t>
    </r>
    <r>
      <rPr>
        <sz val="12"/>
        <rFont val="Times New Roman"/>
        <family val="1"/>
      </rPr>
      <t>Обективни географски, демографски, инфраструктурни и други характеристики на населеното място,  определящи различия в разходите за един ученик, необходими за осигуряване на равен достъп до образование, или показатели, отразяващи националната и общинската образователна политика.</t>
    </r>
  </si>
  <si>
    <r>
      <t>РНР</t>
    </r>
    <r>
      <rPr>
        <sz val="12"/>
        <rFont val="Times New Roman"/>
        <family val="1"/>
      </rPr>
      <t xml:space="preserve"> – резерв за нерегулярни разходи</t>
    </r>
  </si>
  <si>
    <r>
      <t>Ø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Резерв за нерегулярни разходи - РНР=2%x(БУxСУ+БПxСП+БУxСУ).</t>
    </r>
  </si>
  <si>
    <t>ЕРС за ресурсно подпомагане</t>
  </si>
  <si>
    <t>к29</t>
  </si>
  <si>
    <t>к30</t>
  </si>
  <si>
    <t>к31</t>
  </si>
  <si>
    <t>Брой ученици за създаване на условия за приобщаващо образование</t>
  </si>
  <si>
    <t xml:space="preserve">Разпределение на средствата за занимания по интереси  </t>
  </si>
  <si>
    <t>Норматив за институция</t>
  </si>
  <si>
    <t xml:space="preserve">Норматив за ученик </t>
  </si>
  <si>
    <t>к42</t>
  </si>
  <si>
    <t xml:space="preserve"> Допълващ стандарт за ученик в дневна форма в първи и втори гимназиален етап</t>
  </si>
  <si>
    <t>Брой ученици в дневна форма в първи и втори гимназиален етап</t>
  </si>
  <si>
    <t>к41</t>
  </si>
  <si>
    <t>к32</t>
  </si>
  <si>
    <t>к33</t>
  </si>
  <si>
    <t>к34</t>
  </si>
  <si>
    <t>к35</t>
  </si>
  <si>
    <t>к36</t>
  </si>
  <si>
    <t>к37</t>
  </si>
  <si>
    <t>к38</t>
  </si>
  <si>
    <t>к39</t>
  </si>
  <si>
    <t>к40</t>
  </si>
  <si>
    <r>
      <t>НЗУдо50У</t>
    </r>
    <r>
      <rPr>
        <sz val="12"/>
        <rFont val="Times New Roman"/>
        <family val="1"/>
      </rPr>
      <t xml:space="preserve"> – незащитено училище с до 50 ученика</t>
    </r>
  </si>
  <si>
    <r>
      <t>БУНЗУдо50У</t>
    </r>
    <r>
      <rPr>
        <sz val="12"/>
        <rFont val="Times New Roman"/>
        <family val="1"/>
      </rPr>
      <t xml:space="preserve"> – брой ученици в незащитено училище с до 50 ученика </t>
    </r>
  </si>
  <si>
    <r>
      <t>ОБУНЗУдо50У</t>
    </r>
    <r>
      <rPr>
        <sz val="12"/>
        <rFont val="Times New Roman"/>
        <family val="1"/>
      </rPr>
      <t xml:space="preserve"> –  общ брой ученици в незащитени училища с до 50 ученика </t>
    </r>
  </si>
  <si>
    <t>Сума по основни компоненти от формулата ОК=96,3%*(БУ*СУ+БП*СП+СИ+СРК)/((к1*к2+к3*к4+к5+к6)*96,3%)</t>
  </si>
  <si>
    <t xml:space="preserve">Сума по допълнителен компонент от формулата "Незащитено училище с до 50 ученика" - НЗУдо50У=(1,7%*(БУ*СУ+БП*СП+СИ+СРК)/ОБУНЗУдо50У)*БУНЗУдо50У </t>
  </si>
  <si>
    <r>
      <t>Основни компоненти</t>
    </r>
    <r>
      <rPr>
        <sz val="12"/>
        <rFont val="Times New Roman"/>
        <family val="1"/>
      </rPr>
      <t xml:space="preserve">: Брой ученици, брой паралелки, брой училища и </t>
    </r>
    <r>
      <rPr>
        <sz val="12"/>
        <color indexed="8"/>
        <rFont val="Times New Roman"/>
        <family val="1"/>
      </rPr>
      <t>стандартите за тях. У</t>
    </r>
    <r>
      <rPr>
        <sz val="12"/>
        <rFont val="Times New Roman"/>
        <family val="1"/>
      </rPr>
      <t xml:space="preserve">чилищата получават 96,30% от средствата, които им се полагат на база </t>
    </r>
    <r>
      <rPr>
        <i/>
        <sz val="12"/>
        <color indexed="8"/>
        <rFont val="Times New Roman"/>
        <family val="1"/>
      </rPr>
      <t>изброените компоненти, увеличени с регионален коефициент 0,085 за шеста група.</t>
    </r>
  </si>
  <si>
    <r>
      <t>ОК=96,30%x(БУxСУ+БПxСП+БУxСУ)</t>
    </r>
    <r>
      <rPr>
        <sz val="12"/>
        <rFont val="Times New Roman"/>
        <family val="1"/>
      </rPr>
      <t>, където:</t>
    </r>
  </si>
  <si>
    <r>
      <t>ДК=1,70%НЗУдо50У + 2% РНР</t>
    </r>
    <r>
      <rPr>
        <sz val="12"/>
        <rFont val="Times New Roman"/>
        <family val="1"/>
      </rPr>
      <t>, където:</t>
    </r>
  </si>
  <si>
    <r>
      <t>Ø</t>
    </r>
    <r>
      <rPr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Добавка за незащитени училища с до 50 ученика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– ДНЗУдо50У=(1,70%x (БУxСУ+БПxСП+БУxСУ)/ОБУНЗУдо50У)xБУНЗУдо50У</t>
    </r>
    <r>
      <rPr>
        <sz val="12"/>
        <rFont val="Times New Roman"/>
        <family val="1"/>
      </rPr>
      <t>, където:</t>
    </r>
  </si>
  <si>
    <t>СФ=96,30%x(БУxСУ+БПxСП+БУxСУ)+ 1,70% НЗУдо50У + 2% РНР</t>
  </si>
  <si>
    <r>
      <t>I. Формула</t>
    </r>
    <r>
      <rPr>
        <sz val="12"/>
        <rFont val="Times New Roman"/>
        <family val="1"/>
      </rPr>
      <t xml:space="preserve"> за </t>
    </r>
    <r>
      <rPr>
        <sz val="12"/>
        <color indexed="8"/>
        <rFont val="Times New Roman"/>
        <family val="1"/>
      </rPr>
      <t>разпределение на средствата, получени по единни разходни стандарти между училищата на т</t>
    </r>
    <r>
      <rPr>
        <sz val="12"/>
        <rFont val="Times New Roman"/>
        <family val="1"/>
      </rPr>
      <t>ериторията на община Момчилград за 2022 година, както следва:</t>
    </r>
  </si>
  <si>
    <r>
      <t>СУ</t>
    </r>
    <r>
      <rPr>
        <sz val="12"/>
        <rFont val="Times New Roman"/>
        <family val="1"/>
      </rPr>
      <t xml:space="preserve"> – стандарти за ученик</t>
    </r>
  </si>
  <si>
    <r>
      <t>СП</t>
    </r>
    <r>
      <rPr>
        <sz val="12"/>
        <rFont val="Times New Roman"/>
        <family val="1"/>
      </rPr>
      <t xml:space="preserve"> – стандарти за паралелка</t>
    </r>
  </si>
  <si>
    <r>
      <t>СУ</t>
    </r>
    <r>
      <rPr>
        <sz val="12"/>
        <rFont val="Times New Roman"/>
        <family val="1"/>
      </rPr>
      <t xml:space="preserve"> – стандарти за училище</t>
    </r>
  </si>
  <si>
    <t>Стандарти за ученик</t>
  </si>
  <si>
    <t>Стандарти за паралелка</t>
  </si>
  <si>
    <t>Стандарти за институция</t>
  </si>
  <si>
    <t>Обща сума за ресурсно подпомагане (к14*к15)</t>
  </si>
  <si>
    <t>Обща сума за осигуряване на условия за приобщаващо образование (к17*к18)</t>
  </si>
  <si>
    <t>Преходен остатък от 2021 г.</t>
  </si>
  <si>
    <t>Обща сума за подпомагане на храненето на ученици от I-IV клас (к21*к22)</t>
  </si>
  <si>
    <t>Обща сума за осигуряване на ЦОУД (к24*к25+к26*к27+к28)</t>
  </si>
  <si>
    <t>Обща сума за занимания по интереси(к30+к31*к32)</t>
  </si>
  <si>
    <t>Обща сума за ученици в дневна форма в първи и втори гимназиален етап (к34*к35)</t>
  </si>
  <si>
    <t>Общ бюджет на учебното заведение за 2022 г. (к37+к42+к43+к44)</t>
  </si>
  <si>
    <t>Общо средства по единни разходни стандарти за училището (к10+к13+к16+к19+к20+к23+к29+к33+к36)</t>
  </si>
  <si>
    <t>Разпределение на средствата за приобщаващо образование</t>
  </si>
  <si>
    <t>за разпределение на средствата по Единни разходни стандарти по училищата, които са на делегиран бюджет на територията на община Момчилград за бюджетната 2022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</si>
</sst>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_);\(#,##0&quot;лв&quot;\)"/>
    <numFmt numFmtId="181" formatCode="#,##0&quot;лв&quot;_);[Red]\(#,##0&quot;лв&quot;\)"/>
    <numFmt numFmtId="182" formatCode="#,##0.00&quot;лв&quot;_);\(#,##0.00&quot;лв&quot;\)"/>
    <numFmt numFmtId="183" formatCode="#,##0.00&quot;лв&quot;_);[Red]\(#,##0.00&quot;лв&quot;\)"/>
    <numFmt numFmtId="184" formatCode="_ * #,##0_)&quot;лв&quot;_ ;_ * \(#,##0\)&quot;лв&quot;_ ;_ * &quot;-&quot;_)&quot;лв&quot;_ ;_ @_ "/>
    <numFmt numFmtId="185" formatCode="_ * #,##0_)_л_в_ ;_ * \(#,##0\)_л_в_ ;_ * &quot;-&quot;_)_л_в_ ;_ @_ "/>
    <numFmt numFmtId="186" formatCode="_ * #,##0.00_)&quot;лв&quot;_ ;_ * \(#,##0.00\)&quot;лв&quot;_ ;_ * &quot;-&quot;??_)&quot;лв&quot;_ ;_ @_ "/>
    <numFmt numFmtId="187" formatCode="_ * #,##0.00_)_л_в_ ;_ * \(#,##0.00\)_л_в_ ;_ * &quot;-&quot;??_)_л_в_ ;_ @_ "/>
    <numFmt numFmtId="188" formatCode="[$-409]dddd\,\ mmmm\ dd\,\ yyyy"/>
    <numFmt numFmtId="189" formatCode="[$-409]h:mm:ss\ AM/PM"/>
    <numFmt numFmtId="190" formatCode="0.0%"/>
    <numFmt numFmtId="191" formatCode="0.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"/>
    <numFmt numFmtId="198" formatCode="&quot;Да&quot;;&quot;Да&quot;;&quot;Не&quot;"/>
    <numFmt numFmtId="199" formatCode="&quot;Истина&quot;;&quot; Истина &quot;;&quot; Неистина &quot;"/>
    <numFmt numFmtId="200" formatCode="&quot;Включено&quot;;&quot; Включено &quot;;&quot; Изключено &quot;"/>
    <numFmt numFmtId="201" formatCode="[$¥€-2]\ #,##0.00_);[Red]\([$¥€-2]\ #,##0.00\)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Wingdings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1C1E7"/>
        <bgColor indexed="64"/>
      </patternFill>
    </fill>
    <fill>
      <patternFill patternType="solid">
        <fgColor rgb="FFEEF9AD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4" fillId="0" borderId="0" xfId="0" applyFont="1" applyAlignment="1">
      <alignment horizontal="left" indent="4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4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 indent="7"/>
    </xf>
    <xf numFmtId="0" fontId="2" fillId="0" borderId="0" xfId="0" applyFont="1" applyAlignment="1">
      <alignment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16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9" borderId="10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3" fontId="3" fillId="1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16" borderId="10" xfId="0" applyNumberFormat="1" applyFont="1" applyFill="1" applyBorder="1" applyAlignment="1">
      <alignment horizontal="center" vertical="center" wrapText="1"/>
    </xf>
    <xf numFmtId="3" fontId="3" fillId="18" borderId="1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3" fontId="2" fillId="4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8" borderId="12" xfId="0" applyNumberFormat="1" applyFont="1" applyFill="1" applyBorder="1" applyAlignment="1">
      <alignment horizontal="center" vertical="center" wrapText="1"/>
    </xf>
    <xf numFmtId="3" fontId="3" fillId="16" borderId="11" xfId="0" applyNumberFormat="1" applyFont="1" applyFill="1" applyBorder="1" applyAlignment="1">
      <alignment horizontal="center" vertical="center" wrapText="1"/>
    </xf>
    <xf numFmtId="3" fontId="3" fillId="16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3" fillId="13" borderId="11" xfId="0" applyNumberFormat="1" applyFont="1" applyFill="1" applyBorder="1" applyAlignment="1">
      <alignment horizontal="center" vertical="center" wrapText="1"/>
    </xf>
    <xf numFmtId="3" fontId="3" fillId="13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38" borderId="11" xfId="0" applyNumberFormat="1" applyFont="1" applyFill="1" applyBorder="1" applyAlignment="1">
      <alignment horizontal="center" vertical="center" wrapText="1"/>
    </xf>
    <xf numFmtId="3" fontId="3" fillId="38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16" fillId="40" borderId="11" xfId="0" applyNumberFormat="1" applyFont="1" applyFill="1" applyBorder="1" applyAlignment="1">
      <alignment horizontal="center" vertical="center" wrapText="1"/>
    </xf>
    <xf numFmtId="3" fontId="16" fillId="4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3" fontId="3" fillId="39" borderId="11" xfId="0" applyNumberFormat="1" applyFont="1" applyFill="1" applyBorder="1" applyAlignment="1">
      <alignment horizontal="center" vertical="center" wrapText="1"/>
    </xf>
    <xf numFmtId="3" fontId="3" fillId="39" borderId="12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9" fillId="36" borderId="11" xfId="0" applyNumberFormat="1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PageLayoutView="0" workbookViewId="0" topLeftCell="A1">
      <selection activeCell="A5" sqref="A5:AP5"/>
    </sheetView>
  </sheetViews>
  <sheetFormatPr defaultColWidth="9.140625" defaultRowHeight="12.75"/>
  <cols>
    <col min="1" max="1" width="32.140625" style="7" customWidth="1"/>
    <col min="2" max="2" width="9.7109375" style="1" bestFit="1" customWidth="1"/>
    <col min="3" max="3" width="7.57421875" style="1" customWidth="1"/>
    <col min="4" max="6" width="8.28125" style="1" customWidth="1"/>
    <col min="7" max="7" width="10.421875" style="1" customWidth="1"/>
    <col min="8" max="8" width="14.28125" style="2" customWidth="1"/>
    <col min="9" max="9" width="18.7109375" style="2" customWidth="1"/>
    <col min="10" max="10" width="23.421875" style="2" customWidth="1"/>
    <col min="11" max="11" width="13.28125" style="2" customWidth="1"/>
    <col min="12" max="12" width="10.57421875" style="1" customWidth="1"/>
    <col min="13" max="13" width="9.57421875" style="1" customWidth="1"/>
    <col min="14" max="14" width="14.421875" style="2" customWidth="1"/>
    <col min="15" max="16" width="8.7109375" style="2" customWidth="1"/>
    <col min="17" max="17" width="10.8515625" style="2" customWidth="1"/>
    <col min="18" max="18" width="9.57421875" style="2" customWidth="1"/>
    <col min="19" max="19" width="10.140625" style="1" bestFit="1" customWidth="1"/>
    <col min="20" max="20" width="13.28125" style="1" customWidth="1"/>
    <col min="21" max="21" width="13.28125" style="2" bestFit="1" customWidth="1"/>
    <col min="22" max="22" width="12.28125" style="1" customWidth="1"/>
    <col min="23" max="23" width="11.57421875" style="1" customWidth="1"/>
    <col min="24" max="24" width="14.140625" style="2" customWidth="1"/>
    <col min="25" max="28" width="10.00390625" style="2" customWidth="1"/>
    <col min="29" max="29" width="10.7109375" style="2" customWidth="1"/>
    <col min="30" max="30" width="17.57421875" style="2" customWidth="1"/>
    <col min="31" max="31" width="13.140625" style="2" customWidth="1"/>
    <col min="32" max="32" width="9.57421875" style="2" customWidth="1"/>
    <col min="33" max="33" width="11.57421875" style="2" customWidth="1"/>
    <col min="34" max="37" width="10.7109375" style="2" customWidth="1"/>
    <col min="38" max="38" width="16.140625" style="2" customWidth="1"/>
    <col min="39" max="39" width="13.28125" style="2" customWidth="1"/>
    <col min="40" max="40" width="11.8515625" style="2" customWidth="1"/>
    <col min="41" max="41" width="10.8515625" style="2" bestFit="1" customWidth="1"/>
    <col min="42" max="42" width="16.57421875" style="2" customWidth="1"/>
    <col min="43" max="43" width="10.28125" style="1" customWidth="1"/>
    <col min="44" max="16384" width="9.140625" style="1" customWidth="1"/>
  </cols>
  <sheetData>
    <row r="1" spans="38:40" ht="15.75">
      <c r="AL1" s="7" t="s">
        <v>26</v>
      </c>
      <c r="AM1" s="7"/>
      <c r="AN1" s="7"/>
    </row>
    <row r="2" spans="38:40" ht="15.75">
      <c r="AL2" s="11" t="s">
        <v>47</v>
      </c>
      <c r="AM2" s="11"/>
      <c r="AN2" s="11"/>
    </row>
    <row r="3" spans="1:42" ht="15.75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</row>
    <row r="4" spans="1:42" ht="15.75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</row>
    <row r="5" spans="1:42" ht="15.75">
      <c r="A5" s="102" t="s">
        <v>123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</row>
    <row r="6" spans="1:42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s="9" customFormat="1" ht="93" customHeight="1">
      <c r="A7" s="8"/>
      <c r="B7" s="103" t="s">
        <v>67</v>
      </c>
      <c r="C7" s="104"/>
      <c r="D7" s="104"/>
      <c r="E7" s="104"/>
      <c r="F7" s="104"/>
      <c r="G7" s="104"/>
      <c r="H7" s="104"/>
      <c r="I7" s="104"/>
      <c r="J7" s="104"/>
      <c r="K7" s="105"/>
      <c r="L7" s="103" t="s">
        <v>36</v>
      </c>
      <c r="M7" s="104"/>
      <c r="N7" s="105"/>
      <c r="O7" s="104" t="s">
        <v>122</v>
      </c>
      <c r="P7" s="104"/>
      <c r="Q7" s="104"/>
      <c r="R7" s="104"/>
      <c r="S7" s="104"/>
      <c r="T7" s="104"/>
      <c r="U7" s="105"/>
      <c r="V7" s="106" t="s">
        <v>45</v>
      </c>
      <c r="W7" s="106"/>
      <c r="X7" s="106"/>
      <c r="Y7" s="106" t="s">
        <v>58</v>
      </c>
      <c r="Z7" s="106"/>
      <c r="AA7" s="106"/>
      <c r="AB7" s="106"/>
      <c r="AC7" s="106"/>
      <c r="AD7" s="106"/>
      <c r="AE7" s="106" t="s">
        <v>80</v>
      </c>
      <c r="AF7" s="106"/>
      <c r="AG7" s="106"/>
      <c r="AH7" s="106"/>
      <c r="AI7" s="42"/>
      <c r="AJ7" s="42"/>
      <c r="AK7" s="42"/>
      <c r="AL7" s="8"/>
      <c r="AM7" s="8"/>
      <c r="AN7" s="8"/>
      <c r="AO7" s="8"/>
      <c r="AP7" s="8"/>
    </row>
    <row r="8" spans="1:43" s="5" customFormat="1" ht="189">
      <c r="A8" s="4" t="s">
        <v>34</v>
      </c>
      <c r="B8" s="4" t="s">
        <v>4</v>
      </c>
      <c r="C8" s="4" t="s">
        <v>110</v>
      </c>
      <c r="D8" s="4" t="s">
        <v>63</v>
      </c>
      <c r="E8" s="4" t="s">
        <v>111</v>
      </c>
      <c r="F8" s="4" t="s">
        <v>112</v>
      </c>
      <c r="G8" s="4" t="s">
        <v>64</v>
      </c>
      <c r="H8" s="23" t="s">
        <v>99</v>
      </c>
      <c r="I8" s="23" t="s">
        <v>68</v>
      </c>
      <c r="J8" s="23" t="s">
        <v>100</v>
      </c>
      <c r="K8" s="31" t="s">
        <v>65</v>
      </c>
      <c r="L8" s="4" t="s">
        <v>4</v>
      </c>
      <c r="M8" s="4" t="s">
        <v>50</v>
      </c>
      <c r="N8" s="26" t="s">
        <v>66</v>
      </c>
      <c r="O8" s="23" t="s">
        <v>27</v>
      </c>
      <c r="P8" s="4" t="s">
        <v>75</v>
      </c>
      <c r="Q8" s="35" t="s">
        <v>113</v>
      </c>
      <c r="R8" s="4" t="s">
        <v>79</v>
      </c>
      <c r="S8" s="4" t="s">
        <v>51</v>
      </c>
      <c r="T8" s="17" t="s">
        <v>114</v>
      </c>
      <c r="U8" s="30" t="s">
        <v>28</v>
      </c>
      <c r="V8" s="4" t="s">
        <v>37</v>
      </c>
      <c r="W8" s="4" t="s">
        <v>52</v>
      </c>
      <c r="X8" s="28" t="s">
        <v>116</v>
      </c>
      <c r="Y8" s="23" t="s">
        <v>49</v>
      </c>
      <c r="Z8" s="4" t="s">
        <v>61</v>
      </c>
      <c r="AA8" s="4" t="s">
        <v>59</v>
      </c>
      <c r="AB8" s="4" t="s">
        <v>60</v>
      </c>
      <c r="AC8" s="4" t="s">
        <v>62</v>
      </c>
      <c r="AD8" s="25" t="s">
        <v>117</v>
      </c>
      <c r="AE8" s="23" t="s">
        <v>81</v>
      </c>
      <c r="AF8" s="4" t="s">
        <v>4</v>
      </c>
      <c r="AG8" s="4" t="s">
        <v>82</v>
      </c>
      <c r="AH8" s="39" t="s">
        <v>118</v>
      </c>
      <c r="AI8" s="23" t="s">
        <v>85</v>
      </c>
      <c r="AJ8" s="23" t="s">
        <v>84</v>
      </c>
      <c r="AK8" s="43" t="s">
        <v>119</v>
      </c>
      <c r="AL8" s="41" t="s">
        <v>121</v>
      </c>
      <c r="AM8" s="18" t="s">
        <v>41</v>
      </c>
      <c r="AN8" s="19" t="s">
        <v>43</v>
      </c>
      <c r="AO8" s="20" t="s">
        <v>115</v>
      </c>
      <c r="AP8" s="45" t="s">
        <v>120</v>
      </c>
      <c r="AQ8" s="19" t="s">
        <v>42</v>
      </c>
    </row>
    <row r="9" spans="1:43" s="5" customFormat="1" ht="15.75">
      <c r="A9" s="4"/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21" t="s">
        <v>12</v>
      </c>
      <c r="J9" s="23" t="s">
        <v>13</v>
      </c>
      <c r="K9" s="27" t="s">
        <v>14</v>
      </c>
      <c r="L9" s="23" t="s">
        <v>15</v>
      </c>
      <c r="M9" s="23" t="s">
        <v>16</v>
      </c>
      <c r="N9" s="26" t="s">
        <v>17</v>
      </c>
      <c r="O9" s="23" t="s">
        <v>18</v>
      </c>
      <c r="P9" s="23" t="s">
        <v>19</v>
      </c>
      <c r="Q9" s="35" t="s">
        <v>20</v>
      </c>
      <c r="R9" s="23" t="s">
        <v>21</v>
      </c>
      <c r="S9" s="23" t="s">
        <v>22</v>
      </c>
      <c r="T9" s="29" t="s">
        <v>23</v>
      </c>
      <c r="U9" s="30" t="s">
        <v>24</v>
      </c>
      <c r="V9" s="23" t="s">
        <v>38</v>
      </c>
      <c r="W9" s="23" t="s">
        <v>39</v>
      </c>
      <c r="X9" s="28" t="s">
        <v>40</v>
      </c>
      <c r="Y9" s="23" t="s">
        <v>53</v>
      </c>
      <c r="Z9" s="23" t="s">
        <v>54</v>
      </c>
      <c r="AA9" s="23" t="s">
        <v>55</v>
      </c>
      <c r="AB9" s="23" t="s">
        <v>56</v>
      </c>
      <c r="AC9" s="23" t="s">
        <v>57</v>
      </c>
      <c r="AD9" s="37" t="s">
        <v>76</v>
      </c>
      <c r="AE9" s="38" t="s">
        <v>77</v>
      </c>
      <c r="AF9" s="38" t="s">
        <v>78</v>
      </c>
      <c r="AG9" s="36" t="s">
        <v>87</v>
      </c>
      <c r="AH9" s="40" t="s">
        <v>88</v>
      </c>
      <c r="AI9" s="38" t="s">
        <v>89</v>
      </c>
      <c r="AJ9" s="38" t="s">
        <v>90</v>
      </c>
      <c r="AK9" s="44" t="s">
        <v>91</v>
      </c>
      <c r="AL9" s="36" t="s">
        <v>92</v>
      </c>
      <c r="AM9" s="36" t="s">
        <v>93</v>
      </c>
      <c r="AN9" s="36" t="s">
        <v>94</v>
      </c>
      <c r="AO9" s="36" t="s">
        <v>95</v>
      </c>
      <c r="AP9" s="46" t="s">
        <v>86</v>
      </c>
      <c r="AQ9" s="36" t="s">
        <v>83</v>
      </c>
    </row>
    <row r="10" spans="1:43" ht="18.75" customHeight="1">
      <c r="A10" s="99" t="s">
        <v>46</v>
      </c>
      <c r="B10" s="77">
        <v>507</v>
      </c>
      <c r="C10" s="47">
        <v>2123</v>
      </c>
      <c r="D10" s="77">
        <v>23</v>
      </c>
      <c r="E10" s="47">
        <v>10774</v>
      </c>
      <c r="F10" s="47">
        <v>50630</v>
      </c>
      <c r="G10" s="95">
        <f>(B10*(C10*0.25+C11*0.75))*0.085+(D10*(E10*0.25+E11*0.75))*0.085+(F10*0.25+F11*0.75)*0.085</f>
        <v>127629.625</v>
      </c>
      <c r="H10" s="95">
        <f>(B10*(C10*0.25+C11*0.75)+D10*(E10*0.25+E11*0.75)+(F10*0.25+F11*0.75)+G10)*96.3%</f>
        <v>1568875.9038749998</v>
      </c>
      <c r="I10" s="95">
        <f>(B10*(C10*0.25+C11*0.75)+D10*(E10*0.25+E11*0.75)+(F10*0.25+F11*0.75)+G10)*2%</f>
        <v>32583.092500000002</v>
      </c>
      <c r="J10" s="95">
        <v>0</v>
      </c>
      <c r="K10" s="97">
        <f aca="true" t="shared" si="0" ref="K10:K20">SUM(H10:J10)</f>
        <v>1601458.9963749999</v>
      </c>
      <c r="L10" s="77">
        <f aca="true" t="shared" si="1" ref="L10:L20">SUM(B10)</f>
        <v>507</v>
      </c>
      <c r="M10" s="3">
        <v>25</v>
      </c>
      <c r="N10" s="93">
        <f>L10*(M10*0.25+M11*0.75)</f>
        <v>14576.25</v>
      </c>
      <c r="O10" s="67">
        <v>14</v>
      </c>
      <c r="P10" s="51">
        <v>3749</v>
      </c>
      <c r="Q10" s="91">
        <f>O10*(P10*0.25+P11*0.75)</f>
        <v>57127</v>
      </c>
      <c r="R10" s="77">
        <v>14</v>
      </c>
      <c r="S10" s="3">
        <v>495</v>
      </c>
      <c r="T10" s="91">
        <f>R10*(S10*0.25+S11*0.75)</f>
        <v>7612.5</v>
      </c>
      <c r="U10" s="79">
        <v>22011</v>
      </c>
      <c r="V10" s="77">
        <v>134</v>
      </c>
      <c r="W10" s="3">
        <v>94</v>
      </c>
      <c r="X10" s="75">
        <f>V10*(W10*0.25+W11*0.75)</f>
        <v>18626</v>
      </c>
      <c r="Y10" s="67">
        <v>182</v>
      </c>
      <c r="Z10" s="51">
        <v>927</v>
      </c>
      <c r="AA10" s="67">
        <v>9</v>
      </c>
      <c r="AB10" s="51">
        <v>2371</v>
      </c>
      <c r="AC10" s="73">
        <f>Y10*(Z10*0.25+Z11*0.75)*0.085+AA10*(AB10*0.25+AB11*0.75)*0.085</f>
        <v>17722.94625</v>
      </c>
      <c r="AD10" s="71">
        <f>Y10*(Z10*0.25+Z11*0.75)+AA10*(AB10*0.25+AB11*0.75)+AC10</f>
        <v>226228.19625</v>
      </c>
      <c r="AE10" s="51">
        <v>1900</v>
      </c>
      <c r="AF10" s="67">
        <f>B10</f>
        <v>507</v>
      </c>
      <c r="AG10" s="24">
        <v>30</v>
      </c>
      <c r="AH10" s="69">
        <f>(AE10*0.25+AE11*0.75)+AF10*(AG10*0.25+AG11*0.75)</f>
        <v>18400.75</v>
      </c>
      <c r="AI10" s="67">
        <v>253</v>
      </c>
      <c r="AJ10" s="24">
        <v>85</v>
      </c>
      <c r="AK10" s="65">
        <f>AI10*(AJ10*0.25+AJ11*0.75)</f>
        <v>23402.5</v>
      </c>
      <c r="AL10" s="89">
        <f>SUM(K10,N10,Q10,T10,X10,U10,AD10,AH10,AK10)</f>
        <v>1989443.192625</v>
      </c>
      <c r="AM10" s="87">
        <v>8000</v>
      </c>
      <c r="AN10" s="81">
        <v>0</v>
      </c>
      <c r="AO10" s="85">
        <v>134239</v>
      </c>
      <c r="AP10" s="83">
        <f aca="true" t="shared" si="2" ref="AP10:AP20">SUM(AL10:AO10)</f>
        <v>2131682.192625</v>
      </c>
      <c r="AQ10" s="81">
        <v>0</v>
      </c>
    </row>
    <row r="11" spans="1:43" ht="18.75" customHeight="1">
      <c r="A11" s="100"/>
      <c r="B11" s="78"/>
      <c r="C11" s="47">
        <v>2384</v>
      </c>
      <c r="D11" s="78"/>
      <c r="E11" s="47">
        <v>12097</v>
      </c>
      <c r="F11" s="47">
        <v>56850</v>
      </c>
      <c r="G11" s="96"/>
      <c r="H11" s="96"/>
      <c r="I11" s="96"/>
      <c r="J11" s="96"/>
      <c r="K11" s="98"/>
      <c r="L11" s="78"/>
      <c r="M11" s="3">
        <v>30</v>
      </c>
      <c r="N11" s="94"/>
      <c r="O11" s="68"/>
      <c r="P11" s="51">
        <v>4191</v>
      </c>
      <c r="Q11" s="92"/>
      <c r="R11" s="78"/>
      <c r="S11" s="3">
        <v>560</v>
      </c>
      <c r="T11" s="92"/>
      <c r="U11" s="80"/>
      <c r="V11" s="78"/>
      <c r="W11" s="3">
        <v>154</v>
      </c>
      <c r="X11" s="76"/>
      <c r="Y11" s="68"/>
      <c r="Z11" s="51">
        <v>1047</v>
      </c>
      <c r="AA11" s="68"/>
      <c r="AB11" s="51">
        <v>2678</v>
      </c>
      <c r="AC11" s="74"/>
      <c r="AD11" s="72"/>
      <c r="AE11" s="51">
        <v>2100</v>
      </c>
      <c r="AF11" s="68"/>
      <c r="AG11" s="24">
        <v>33</v>
      </c>
      <c r="AH11" s="70"/>
      <c r="AI11" s="68"/>
      <c r="AJ11" s="24">
        <v>95</v>
      </c>
      <c r="AK11" s="66"/>
      <c r="AL11" s="90"/>
      <c r="AM11" s="88"/>
      <c r="AN11" s="82"/>
      <c r="AO11" s="86"/>
      <c r="AP11" s="84"/>
      <c r="AQ11" s="82"/>
    </row>
    <row r="12" spans="1:43" s="2" customFormat="1" ht="18.75" customHeight="1">
      <c r="A12" s="99" t="s">
        <v>44</v>
      </c>
      <c r="B12" s="77">
        <v>286</v>
      </c>
      <c r="C12" s="47">
        <v>2123</v>
      </c>
      <c r="D12" s="77">
        <v>14</v>
      </c>
      <c r="E12" s="47">
        <v>10774</v>
      </c>
      <c r="F12" s="47">
        <v>50630</v>
      </c>
      <c r="G12" s="95">
        <f>(B12*(C12*0.25+C13*0.75))*0.085+(D12*(E12*0.25+E13*0.75))*0.085+(F12*0.25+F13*0.75)*0.085</f>
        <v>75070.725</v>
      </c>
      <c r="H12" s="95">
        <f>(B12*(C12*0.25+C13*0.75)+D12*(E12*0.25+E13*0.75)+(F12*0.25+F13*0.75)+G12)*96.3%</f>
        <v>922800.263175</v>
      </c>
      <c r="I12" s="95">
        <f>(B12*(C12*0.25+C13*0.75)+D12*(E12*0.25+E13*0.75)+(F12*0.25+F13*0.75)+G12)*2%</f>
        <v>19165.1145</v>
      </c>
      <c r="J12" s="95">
        <v>0</v>
      </c>
      <c r="K12" s="97">
        <f t="shared" si="0"/>
        <v>941965.377675</v>
      </c>
      <c r="L12" s="77">
        <f t="shared" si="1"/>
        <v>286</v>
      </c>
      <c r="M12" s="3">
        <f>SUM(M10)</f>
        <v>25</v>
      </c>
      <c r="N12" s="93">
        <f>L12*(M12*0.25+M13*0.75)</f>
        <v>8222.5</v>
      </c>
      <c r="O12" s="67">
        <v>7</v>
      </c>
      <c r="P12" s="51">
        <v>3749</v>
      </c>
      <c r="Q12" s="91">
        <f>O12*(P12*0.25+P13*0.75)</f>
        <v>28563.5</v>
      </c>
      <c r="R12" s="77">
        <v>7</v>
      </c>
      <c r="S12" s="3">
        <v>495</v>
      </c>
      <c r="T12" s="91">
        <f>R12*(S12*0.25+S13*0.75)</f>
        <v>3806.25</v>
      </c>
      <c r="U12" s="79">
        <v>0</v>
      </c>
      <c r="V12" s="77">
        <v>147</v>
      </c>
      <c r="W12" s="3">
        <v>94</v>
      </c>
      <c r="X12" s="75">
        <f>V12*(W12*0.25+W13*0.75)</f>
        <v>20433</v>
      </c>
      <c r="Y12" s="67">
        <v>167</v>
      </c>
      <c r="Z12" s="51">
        <v>927</v>
      </c>
      <c r="AA12" s="67">
        <v>9</v>
      </c>
      <c r="AB12" s="51">
        <v>2371</v>
      </c>
      <c r="AC12" s="73">
        <f>Y12*(Z12*0.25+Z13*0.75)*0.085+AA12*(AB12*0.25+AB13*0.75)*0.085</f>
        <v>16426.27125</v>
      </c>
      <c r="AD12" s="71">
        <f>Y12*(Z12*0.25+Z13*0.75)+AA12*(AB12*0.25+AB13*0.75)+AC12</f>
        <v>209676.52125</v>
      </c>
      <c r="AE12" s="51">
        <v>1900</v>
      </c>
      <c r="AF12" s="67">
        <f>B12</f>
        <v>286</v>
      </c>
      <c r="AG12" s="24">
        <v>30</v>
      </c>
      <c r="AH12" s="69">
        <f>(AE12*0.25+AE13*0.75)+AF12*(AG12*0.25+AG13*0.75)</f>
        <v>11273.5</v>
      </c>
      <c r="AI12" s="67">
        <v>0</v>
      </c>
      <c r="AJ12" s="24">
        <v>85</v>
      </c>
      <c r="AK12" s="65">
        <f>AI12*(AJ12*0.25+AJ13*0.75)</f>
        <v>0</v>
      </c>
      <c r="AL12" s="89">
        <f>SUM(K12,N12,Q12,T12,X12,U12,AD12,AH12,AK12)</f>
        <v>1223940.6489249999</v>
      </c>
      <c r="AM12" s="87">
        <v>4685</v>
      </c>
      <c r="AN12" s="81">
        <v>0</v>
      </c>
      <c r="AO12" s="85">
        <v>50408</v>
      </c>
      <c r="AP12" s="83">
        <f t="shared" si="2"/>
        <v>1279033.6489249999</v>
      </c>
      <c r="AQ12" s="81">
        <v>0</v>
      </c>
    </row>
    <row r="13" spans="1:43" s="2" customFormat="1" ht="18.75" customHeight="1">
      <c r="A13" s="100"/>
      <c r="B13" s="78"/>
      <c r="C13" s="47">
        <v>2384</v>
      </c>
      <c r="D13" s="78"/>
      <c r="E13" s="47">
        <v>12097</v>
      </c>
      <c r="F13" s="47">
        <v>56850</v>
      </c>
      <c r="G13" s="96"/>
      <c r="H13" s="96"/>
      <c r="I13" s="96"/>
      <c r="J13" s="96"/>
      <c r="K13" s="98"/>
      <c r="L13" s="78"/>
      <c r="M13" s="3">
        <v>30</v>
      </c>
      <c r="N13" s="94"/>
      <c r="O13" s="68"/>
      <c r="P13" s="51">
        <v>4191</v>
      </c>
      <c r="Q13" s="92"/>
      <c r="R13" s="78"/>
      <c r="S13" s="3">
        <v>560</v>
      </c>
      <c r="T13" s="92"/>
      <c r="U13" s="80"/>
      <c r="V13" s="78"/>
      <c r="W13" s="3">
        <v>154</v>
      </c>
      <c r="X13" s="76"/>
      <c r="Y13" s="68"/>
      <c r="Z13" s="51">
        <v>1047</v>
      </c>
      <c r="AA13" s="68"/>
      <c r="AB13" s="51">
        <v>2678</v>
      </c>
      <c r="AC13" s="74"/>
      <c r="AD13" s="72"/>
      <c r="AE13" s="51">
        <v>2100</v>
      </c>
      <c r="AF13" s="68"/>
      <c r="AG13" s="24">
        <v>33</v>
      </c>
      <c r="AH13" s="70"/>
      <c r="AI13" s="68"/>
      <c r="AJ13" s="24">
        <v>95</v>
      </c>
      <c r="AK13" s="66"/>
      <c r="AL13" s="90"/>
      <c r="AM13" s="88"/>
      <c r="AN13" s="82"/>
      <c r="AO13" s="86"/>
      <c r="AP13" s="84"/>
      <c r="AQ13" s="82"/>
    </row>
    <row r="14" spans="1:43" ht="18.75" customHeight="1">
      <c r="A14" s="99" t="s">
        <v>1</v>
      </c>
      <c r="B14" s="77">
        <v>39</v>
      </c>
      <c r="C14" s="47">
        <v>2123</v>
      </c>
      <c r="D14" s="77">
        <v>6</v>
      </c>
      <c r="E14" s="47">
        <v>10774</v>
      </c>
      <c r="F14" s="47">
        <v>50630</v>
      </c>
      <c r="G14" s="95">
        <f>(B14*(C14*0.25+C15*0.75))*0.085+(D14*(E14*0.25+E15*0.75))*0.085+(F14*0.25+F15*0.75)*0.085</f>
        <v>18387.518750000003</v>
      </c>
      <c r="H14" s="95">
        <f>(B14*(C14*0.25+C15*0.75)+D14*(E14*0.25+E15*0.75)+(F14*0.25+F15*0.75)+G14)*96.3%</f>
        <v>226026.95180624997</v>
      </c>
      <c r="I14" s="95">
        <f>(B14*(C14*0.25+C15*0.75)+D14*(E14*0.25+E15*0.75)+(F14*0.25+F15*0.75)+G14)*2%</f>
        <v>4694.225375</v>
      </c>
      <c r="J14" s="95">
        <v>30635.03</v>
      </c>
      <c r="K14" s="97">
        <f t="shared" si="0"/>
        <v>261356.20718124998</v>
      </c>
      <c r="L14" s="77">
        <f t="shared" si="1"/>
        <v>39</v>
      </c>
      <c r="M14" s="3">
        <f>SUM(M12)</f>
        <v>25</v>
      </c>
      <c r="N14" s="93">
        <f>L14*(M14*0.25+M15*0.75)</f>
        <v>1121.25</v>
      </c>
      <c r="O14" s="67">
        <v>0</v>
      </c>
      <c r="P14" s="51">
        <v>3749</v>
      </c>
      <c r="Q14" s="91">
        <f>O14*(P14*0.25+P15*0.75)</f>
        <v>0</v>
      </c>
      <c r="R14" s="77">
        <v>2</v>
      </c>
      <c r="S14" s="3">
        <v>495</v>
      </c>
      <c r="T14" s="91">
        <f>R14*(S14*0.25+S15*0.75)</f>
        <v>1087.5</v>
      </c>
      <c r="U14" s="79">
        <v>0</v>
      </c>
      <c r="V14" s="77">
        <v>20</v>
      </c>
      <c r="W14" s="3">
        <v>94</v>
      </c>
      <c r="X14" s="75">
        <f>V14*(W14*0.25+W15*0.75)</f>
        <v>2780</v>
      </c>
      <c r="Y14" s="67">
        <v>36</v>
      </c>
      <c r="Z14" s="51">
        <v>927</v>
      </c>
      <c r="AA14" s="67">
        <v>2</v>
      </c>
      <c r="AB14" s="51">
        <v>2371</v>
      </c>
      <c r="AC14" s="73">
        <f>Y14*(Z14*0.25+Z15*0.75)*0.085+AA14*(AB14*0.25+AB15*0.75)*0.085</f>
        <v>3554.2325000000005</v>
      </c>
      <c r="AD14" s="71">
        <f>Y14*(Z14*0.25+Z15*0.75)+AA14*(AB14*0.25+AB15*0.75)+AC14</f>
        <v>45368.7325</v>
      </c>
      <c r="AE14" s="51">
        <v>1900</v>
      </c>
      <c r="AF14" s="67">
        <f>B14</f>
        <v>39</v>
      </c>
      <c r="AG14" s="24">
        <v>30</v>
      </c>
      <c r="AH14" s="69">
        <f>(AE14*0.25+AE15*0.75)+AF14*(AG14*0.25+AG15*0.75)</f>
        <v>3307.75</v>
      </c>
      <c r="AI14" s="67">
        <v>0</v>
      </c>
      <c r="AJ14" s="24">
        <v>85</v>
      </c>
      <c r="AK14" s="65">
        <f>AI14*(AJ14*0.25+AJ15*0.75)</f>
        <v>0</v>
      </c>
      <c r="AL14" s="89">
        <f>SUM(K14,N14,Q14,T14,X14,U14,AD14,AH14,AK14)</f>
        <v>315021.43968124996</v>
      </c>
      <c r="AM14" s="87">
        <v>1164</v>
      </c>
      <c r="AN14" s="81">
        <v>0</v>
      </c>
      <c r="AO14" s="85">
        <v>32072</v>
      </c>
      <c r="AP14" s="83">
        <f t="shared" si="2"/>
        <v>348257.43968124996</v>
      </c>
      <c r="AQ14" s="81">
        <v>30571</v>
      </c>
    </row>
    <row r="15" spans="1:43" ht="18.75" customHeight="1">
      <c r="A15" s="100"/>
      <c r="B15" s="78"/>
      <c r="C15" s="47">
        <v>2384</v>
      </c>
      <c r="D15" s="78"/>
      <c r="E15" s="47">
        <v>12097</v>
      </c>
      <c r="F15" s="47">
        <v>56850</v>
      </c>
      <c r="G15" s="96"/>
      <c r="H15" s="96"/>
      <c r="I15" s="96"/>
      <c r="J15" s="96"/>
      <c r="K15" s="98"/>
      <c r="L15" s="78"/>
      <c r="M15" s="3">
        <v>30</v>
      </c>
      <c r="N15" s="94"/>
      <c r="O15" s="68"/>
      <c r="P15" s="51">
        <v>4191</v>
      </c>
      <c r="Q15" s="92"/>
      <c r="R15" s="78"/>
      <c r="S15" s="3">
        <v>560</v>
      </c>
      <c r="T15" s="92"/>
      <c r="U15" s="80"/>
      <c r="V15" s="78"/>
      <c r="W15" s="3">
        <v>154</v>
      </c>
      <c r="X15" s="76"/>
      <c r="Y15" s="68"/>
      <c r="Z15" s="51">
        <v>1047</v>
      </c>
      <c r="AA15" s="68"/>
      <c r="AB15" s="51">
        <v>2678</v>
      </c>
      <c r="AC15" s="74"/>
      <c r="AD15" s="72"/>
      <c r="AE15" s="51">
        <v>2100</v>
      </c>
      <c r="AF15" s="68"/>
      <c r="AG15" s="24">
        <v>33</v>
      </c>
      <c r="AH15" s="70"/>
      <c r="AI15" s="68"/>
      <c r="AJ15" s="24">
        <v>95</v>
      </c>
      <c r="AK15" s="66"/>
      <c r="AL15" s="90"/>
      <c r="AM15" s="88"/>
      <c r="AN15" s="82"/>
      <c r="AO15" s="86"/>
      <c r="AP15" s="84"/>
      <c r="AQ15" s="82"/>
    </row>
    <row r="16" spans="1:43" ht="18.75" customHeight="1">
      <c r="A16" s="99" t="s">
        <v>3</v>
      </c>
      <c r="B16" s="77">
        <v>36</v>
      </c>
      <c r="C16" s="47">
        <v>2123</v>
      </c>
      <c r="D16" s="77">
        <v>6</v>
      </c>
      <c r="E16" s="47">
        <v>10774</v>
      </c>
      <c r="F16" s="47">
        <v>50630</v>
      </c>
      <c r="G16" s="95">
        <f>(B16*(C16*0.25+C17*0.75))*0.085+(D16*(E16*0.25+E17*0.75))*0.085+(F16*0.25+F17*0.75)*0.085</f>
        <v>17796.237500000003</v>
      </c>
      <c r="H16" s="95">
        <f>(B16*(C16*0.25+C17*0.75)+D16*(E16*0.25+E17*0.75)+(F16*0.25+F17*0.75)+G16)*96.3%</f>
        <v>218758.6792125</v>
      </c>
      <c r="I16" s="95">
        <f>(B16*(C16*0.25+C17*0.75)+D16*(E16*0.25+E17*0.75)+(F16*0.25+F17*0.75)+G16)*2%</f>
        <v>4543.27475</v>
      </c>
      <c r="J16" s="95">
        <v>28278.49</v>
      </c>
      <c r="K16" s="97">
        <f t="shared" si="0"/>
        <v>251580.4439625</v>
      </c>
      <c r="L16" s="77">
        <f t="shared" si="1"/>
        <v>36</v>
      </c>
      <c r="M16" s="3">
        <f>SUM(M14)</f>
        <v>25</v>
      </c>
      <c r="N16" s="93">
        <f>L16*(M16*0.25+M17*0.75)</f>
        <v>1035</v>
      </c>
      <c r="O16" s="67">
        <v>0</v>
      </c>
      <c r="P16" s="51">
        <v>3749</v>
      </c>
      <c r="Q16" s="91">
        <f>O16*(P16*0.25+P17*0.75)</f>
        <v>0</v>
      </c>
      <c r="R16" s="77">
        <v>4</v>
      </c>
      <c r="S16" s="3">
        <v>495</v>
      </c>
      <c r="T16" s="91">
        <f>R16*(S16*0.25+S17*0.75)</f>
        <v>2175</v>
      </c>
      <c r="U16" s="79">
        <v>0</v>
      </c>
      <c r="V16" s="77">
        <v>14</v>
      </c>
      <c r="W16" s="3">
        <f>SUM(W14)</f>
        <v>94</v>
      </c>
      <c r="X16" s="75">
        <f>V16*(W16*0.25+W17*0.75)</f>
        <v>1946</v>
      </c>
      <c r="Y16" s="67">
        <v>33</v>
      </c>
      <c r="Z16" s="51">
        <v>927</v>
      </c>
      <c r="AA16" s="67">
        <v>2</v>
      </c>
      <c r="AB16" s="51">
        <v>2371</v>
      </c>
      <c r="AC16" s="73">
        <f>Y16*(Z16*0.25+Z17*0.75)*0.085+AA16*(AB16*0.25+AB17*0.75)*0.085</f>
        <v>3294.8975000000005</v>
      </c>
      <c r="AD16" s="71">
        <f>Y16*(Z16*0.25+Z17*0.75)+AA16*(AB16*0.25+AB17*0.75)+AC16</f>
        <v>42058.3975</v>
      </c>
      <c r="AE16" s="51">
        <v>1900</v>
      </c>
      <c r="AF16" s="67">
        <f>B16</f>
        <v>36</v>
      </c>
      <c r="AG16" s="24">
        <v>30</v>
      </c>
      <c r="AH16" s="69">
        <f>(AE16*0.25+AE17*0.75)+AF16*(AG16*0.25+AG17*0.75)</f>
        <v>3211</v>
      </c>
      <c r="AI16" s="67">
        <v>0</v>
      </c>
      <c r="AJ16" s="24">
        <v>85</v>
      </c>
      <c r="AK16" s="65">
        <f>AI16*(AJ16*0.25+AJ17*0.75)</f>
        <v>0</v>
      </c>
      <c r="AL16" s="89">
        <f>SUM(K16,N16,Q16,T16,X16,U16,AD16,AH16,AK16)</f>
        <v>302005.8414625</v>
      </c>
      <c r="AM16" s="87">
        <v>0</v>
      </c>
      <c r="AN16" s="81">
        <v>0</v>
      </c>
      <c r="AO16" s="85">
        <v>8317</v>
      </c>
      <c r="AP16" s="83">
        <f t="shared" si="2"/>
        <v>310322.8414625</v>
      </c>
      <c r="AQ16" s="81">
        <v>30571</v>
      </c>
    </row>
    <row r="17" spans="1:43" ht="18.75" customHeight="1">
      <c r="A17" s="100"/>
      <c r="B17" s="78"/>
      <c r="C17" s="47">
        <v>2384</v>
      </c>
      <c r="D17" s="78"/>
      <c r="E17" s="47">
        <v>12097</v>
      </c>
      <c r="F17" s="47">
        <v>56850</v>
      </c>
      <c r="G17" s="96"/>
      <c r="H17" s="96"/>
      <c r="I17" s="96"/>
      <c r="J17" s="96"/>
      <c r="K17" s="98"/>
      <c r="L17" s="78"/>
      <c r="M17" s="3">
        <v>30</v>
      </c>
      <c r="N17" s="94"/>
      <c r="O17" s="68"/>
      <c r="P17" s="51">
        <v>4191</v>
      </c>
      <c r="Q17" s="92"/>
      <c r="R17" s="78"/>
      <c r="S17" s="3">
        <v>560</v>
      </c>
      <c r="T17" s="92"/>
      <c r="U17" s="80"/>
      <c r="V17" s="78"/>
      <c r="W17" s="3">
        <v>154</v>
      </c>
      <c r="X17" s="76"/>
      <c r="Y17" s="68"/>
      <c r="Z17" s="51">
        <v>1047</v>
      </c>
      <c r="AA17" s="68"/>
      <c r="AB17" s="51">
        <v>2678</v>
      </c>
      <c r="AC17" s="74"/>
      <c r="AD17" s="72"/>
      <c r="AE17" s="51">
        <v>2100</v>
      </c>
      <c r="AF17" s="68"/>
      <c r="AG17" s="24">
        <v>33</v>
      </c>
      <c r="AH17" s="70"/>
      <c r="AI17" s="68"/>
      <c r="AJ17" s="24">
        <v>95</v>
      </c>
      <c r="AK17" s="66"/>
      <c r="AL17" s="90"/>
      <c r="AM17" s="88"/>
      <c r="AN17" s="82"/>
      <c r="AO17" s="86"/>
      <c r="AP17" s="84"/>
      <c r="AQ17" s="82"/>
    </row>
    <row r="18" spans="1:43" ht="18.75" customHeight="1">
      <c r="A18" s="99" t="s">
        <v>48</v>
      </c>
      <c r="B18" s="77">
        <v>37</v>
      </c>
      <c r="C18" s="47">
        <v>2123</v>
      </c>
      <c r="D18" s="77">
        <v>6</v>
      </c>
      <c r="E18" s="47">
        <v>10774</v>
      </c>
      <c r="F18" s="47">
        <v>50630</v>
      </c>
      <c r="G18" s="95">
        <f>(B18*(C18*0.25+C19*0.75))*0.085+(D18*(E18*0.25+E19*0.75))*0.085+(F18*0.25+F19*0.75)*0.085</f>
        <v>17993.331250000003</v>
      </c>
      <c r="H18" s="95">
        <f>(B18*(C18*0.25+C19*0.75)+D18*(E18*0.25+E19*0.75)+(F18*0.25+F19*0.75)+G18)*96.3%</f>
        <v>221181.43674374997</v>
      </c>
      <c r="I18" s="95">
        <f>(B18*(C18*0.25+C19*0.75)+D18*(E18*0.25+E19*0.75)+(F18*0.25+F19*0.75)+G18)*2%</f>
        <v>4593.591625</v>
      </c>
      <c r="J18" s="95">
        <v>0</v>
      </c>
      <c r="K18" s="97">
        <f t="shared" si="0"/>
        <v>225775.02836874998</v>
      </c>
      <c r="L18" s="77">
        <f t="shared" si="1"/>
        <v>37</v>
      </c>
      <c r="M18" s="3">
        <f>SUM(M16)</f>
        <v>25</v>
      </c>
      <c r="N18" s="93">
        <f>L18*(M18*0.25+M19*0.75)</f>
        <v>1063.75</v>
      </c>
      <c r="O18" s="67">
        <v>0</v>
      </c>
      <c r="P18" s="51">
        <v>3749</v>
      </c>
      <c r="Q18" s="91">
        <f>O18*(P18*0.25+P19*0.75)</f>
        <v>0</v>
      </c>
      <c r="R18" s="77">
        <v>2</v>
      </c>
      <c r="S18" s="3">
        <v>495</v>
      </c>
      <c r="T18" s="91">
        <f>R18*(S18*0.25+S19*0.75)</f>
        <v>1087.5</v>
      </c>
      <c r="U18" s="79">
        <v>0</v>
      </c>
      <c r="V18" s="77">
        <v>20</v>
      </c>
      <c r="W18" s="3">
        <f>SUM(W16)</f>
        <v>94</v>
      </c>
      <c r="X18" s="75">
        <f>V18*(W18*0.25+W19*0.75)</f>
        <v>2780</v>
      </c>
      <c r="Y18" s="67">
        <v>36</v>
      </c>
      <c r="Z18" s="51">
        <v>927</v>
      </c>
      <c r="AA18" s="67">
        <v>2</v>
      </c>
      <c r="AB18" s="51">
        <v>2371</v>
      </c>
      <c r="AC18" s="73">
        <f>Y18*(Z18*0.25+Z19*0.75)*0.085+AA18*(AB18*0.25+AB19*0.75)*0.085</f>
        <v>3554.2325000000005</v>
      </c>
      <c r="AD18" s="71">
        <f>Y18*(Z18*0.25+Z19*0.75)+AA18*(AB18*0.25+AB19*0.75)+AC18</f>
        <v>45368.7325</v>
      </c>
      <c r="AE18" s="51">
        <v>1900</v>
      </c>
      <c r="AF18" s="67">
        <f>B18</f>
        <v>37</v>
      </c>
      <c r="AG18" s="24">
        <v>30</v>
      </c>
      <c r="AH18" s="69">
        <f>(AE18*0.25+AE19*0.75)+AF18*(AG18*0.25+AG19*0.75)</f>
        <v>3243.25</v>
      </c>
      <c r="AI18" s="67">
        <v>0</v>
      </c>
      <c r="AJ18" s="24">
        <v>85</v>
      </c>
      <c r="AK18" s="65">
        <f>AI18*(AJ18*0.25+AJ19*0.75)</f>
        <v>0</v>
      </c>
      <c r="AL18" s="89">
        <f>SUM(K18,N18,Q18,T18,X18,U18,AD18,AH18,AK18)</f>
        <v>279318.26086875</v>
      </c>
      <c r="AM18" s="87">
        <v>250</v>
      </c>
      <c r="AN18" s="81">
        <v>75128</v>
      </c>
      <c r="AO18" s="85">
        <v>6760</v>
      </c>
      <c r="AP18" s="83">
        <f t="shared" si="2"/>
        <v>361456.26086875</v>
      </c>
      <c r="AQ18" s="81">
        <v>0</v>
      </c>
    </row>
    <row r="19" spans="1:43" ht="18.75" customHeight="1">
      <c r="A19" s="100"/>
      <c r="B19" s="78"/>
      <c r="C19" s="47">
        <v>2384</v>
      </c>
      <c r="D19" s="78"/>
      <c r="E19" s="47">
        <v>12097</v>
      </c>
      <c r="F19" s="47">
        <v>56850</v>
      </c>
      <c r="G19" s="96"/>
      <c r="H19" s="96"/>
      <c r="I19" s="96"/>
      <c r="J19" s="96"/>
      <c r="K19" s="98"/>
      <c r="L19" s="78"/>
      <c r="M19" s="3">
        <v>30</v>
      </c>
      <c r="N19" s="94"/>
      <c r="O19" s="68"/>
      <c r="P19" s="51">
        <v>4191</v>
      </c>
      <c r="Q19" s="92"/>
      <c r="R19" s="78"/>
      <c r="S19" s="3">
        <v>560</v>
      </c>
      <c r="T19" s="92"/>
      <c r="U19" s="80"/>
      <c r="V19" s="78"/>
      <c r="W19" s="3">
        <v>154</v>
      </c>
      <c r="X19" s="76"/>
      <c r="Y19" s="68"/>
      <c r="Z19" s="51">
        <v>1047</v>
      </c>
      <c r="AA19" s="68"/>
      <c r="AB19" s="51">
        <v>2678</v>
      </c>
      <c r="AC19" s="74"/>
      <c r="AD19" s="72"/>
      <c r="AE19" s="51">
        <v>2100</v>
      </c>
      <c r="AF19" s="68"/>
      <c r="AG19" s="24">
        <v>33</v>
      </c>
      <c r="AH19" s="70"/>
      <c r="AI19" s="68"/>
      <c r="AJ19" s="24">
        <v>95</v>
      </c>
      <c r="AK19" s="66"/>
      <c r="AL19" s="90"/>
      <c r="AM19" s="88"/>
      <c r="AN19" s="82"/>
      <c r="AO19" s="86"/>
      <c r="AP19" s="84"/>
      <c r="AQ19" s="82"/>
    </row>
    <row r="20" spans="1:43" ht="18.75" customHeight="1">
      <c r="A20" s="99" t="s">
        <v>2</v>
      </c>
      <c r="B20" s="77">
        <v>30</v>
      </c>
      <c r="C20" s="47">
        <v>2123</v>
      </c>
      <c r="D20" s="77">
        <v>4</v>
      </c>
      <c r="E20" s="47">
        <v>10774</v>
      </c>
      <c r="F20" s="47">
        <v>50630</v>
      </c>
      <c r="G20" s="95">
        <f>(B20*(C20*0.25+C21*0.75))*0.085+(D20*(E20*0.25+E21*0.75))*0.085+(F20*0.25+F21*0.75)*0.085</f>
        <v>14613.4125</v>
      </c>
      <c r="H20" s="95">
        <f>(B20*(C20*0.25+C21*0.75)+D20*(E20*0.25+E21*0.75)+(F20*0.25+F21*0.75)+G20)*96.3%</f>
        <v>179634.0837375</v>
      </c>
      <c r="I20" s="95">
        <f>(B20*(C20*0.25+C21*0.75)+D20*(E20*0.25+E21*0.75)+(F20*0.25+F21*0.75)+G20)*2%</f>
        <v>3730.7182500000004</v>
      </c>
      <c r="J20" s="95">
        <v>0</v>
      </c>
      <c r="K20" s="97">
        <f t="shared" si="0"/>
        <v>183364.80198750002</v>
      </c>
      <c r="L20" s="77">
        <f t="shared" si="1"/>
        <v>30</v>
      </c>
      <c r="M20" s="3">
        <f>SUM(M18)</f>
        <v>25</v>
      </c>
      <c r="N20" s="93">
        <f>L20*(M20*0.25+M21*0.75)</f>
        <v>862.5</v>
      </c>
      <c r="O20" s="67">
        <v>0</v>
      </c>
      <c r="P20" s="51">
        <v>3749</v>
      </c>
      <c r="Q20" s="91">
        <f>O20*(P20*0.25+P21*0.75)</f>
        <v>0</v>
      </c>
      <c r="R20" s="77">
        <v>2</v>
      </c>
      <c r="S20" s="3">
        <v>495</v>
      </c>
      <c r="T20" s="91">
        <f>R20*(S20*0.25+S21*0.75)</f>
        <v>1087.5</v>
      </c>
      <c r="U20" s="79">
        <v>0</v>
      </c>
      <c r="V20" s="77">
        <v>15</v>
      </c>
      <c r="W20" s="3">
        <f>SUM(W18)</f>
        <v>94</v>
      </c>
      <c r="X20" s="75">
        <f>V20*(W20*0.25+W21*0.75)</f>
        <v>2085</v>
      </c>
      <c r="Y20" s="67">
        <v>30</v>
      </c>
      <c r="Z20" s="51">
        <v>927</v>
      </c>
      <c r="AA20" s="67">
        <v>2</v>
      </c>
      <c r="AB20" s="51">
        <v>2371</v>
      </c>
      <c r="AC20" s="73">
        <f>Y20*(Z20*0.25+Z21*0.75)*0.085+AA20*(AB20*0.25+AB21*0.75)*0.085</f>
        <v>3035.5625000000005</v>
      </c>
      <c r="AD20" s="71">
        <f>Y20*(Z20*0.25+Z21*0.75)+AA20*(AB20*0.25+AB21*0.75)+AC20</f>
        <v>38748.0625</v>
      </c>
      <c r="AE20" s="51">
        <v>1900</v>
      </c>
      <c r="AF20" s="67">
        <f>B20</f>
        <v>30</v>
      </c>
      <c r="AG20" s="24">
        <v>30</v>
      </c>
      <c r="AH20" s="69">
        <f>(AE20*0.25+AE21*0.75)+AF20*(AG20*0.25+AG21*0.75)</f>
        <v>3017.5</v>
      </c>
      <c r="AI20" s="67">
        <v>0</v>
      </c>
      <c r="AJ20" s="24">
        <v>85</v>
      </c>
      <c r="AK20" s="65">
        <f>AI20*(AJ20*0.25+AJ21*0.75)</f>
        <v>0</v>
      </c>
      <c r="AL20" s="89">
        <f>SUM(K20,N20,Q20,T20,X20,U20,AD20,AH20,AK20)</f>
        <v>229165.36448750002</v>
      </c>
      <c r="AM20" s="87">
        <v>936</v>
      </c>
      <c r="AN20" s="81">
        <v>81620</v>
      </c>
      <c r="AO20" s="85">
        <v>7730</v>
      </c>
      <c r="AP20" s="83">
        <f t="shared" si="2"/>
        <v>319451.36448750005</v>
      </c>
      <c r="AQ20" s="81">
        <v>0</v>
      </c>
    </row>
    <row r="21" spans="1:43" ht="18.75" customHeight="1">
      <c r="A21" s="100"/>
      <c r="B21" s="78"/>
      <c r="C21" s="47">
        <v>2384</v>
      </c>
      <c r="D21" s="78"/>
      <c r="E21" s="47">
        <v>12097</v>
      </c>
      <c r="F21" s="47">
        <v>56850</v>
      </c>
      <c r="G21" s="96"/>
      <c r="H21" s="96"/>
      <c r="I21" s="96"/>
      <c r="J21" s="96"/>
      <c r="K21" s="98"/>
      <c r="L21" s="78"/>
      <c r="M21" s="3">
        <v>30</v>
      </c>
      <c r="N21" s="94"/>
      <c r="O21" s="68"/>
      <c r="P21" s="51">
        <v>4191</v>
      </c>
      <c r="Q21" s="92"/>
      <c r="R21" s="78"/>
      <c r="S21" s="3">
        <v>560</v>
      </c>
      <c r="T21" s="92"/>
      <c r="U21" s="80"/>
      <c r="V21" s="78"/>
      <c r="W21" s="3">
        <v>154</v>
      </c>
      <c r="X21" s="76"/>
      <c r="Y21" s="68"/>
      <c r="Z21" s="51">
        <v>1047</v>
      </c>
      <c r="AA21" s="68"/>
      <c r="AB21" s="51">
        <v>2678</v>
      </c>
      <c r="AC21" s="74"/>
      <c r="AD21" s="72"/>
      <c r="AE21" s="51">
        <v>2100</v>
      </c>
      <c r="AF21" s="68"/>
      <c r="AG21" s="24">
        <v>33</v>
      </c>
      <c r="AH21" s="70"/>
      <c r="AI21" s="68"/>
      <c r="AJ21" s="24">
        <v>95</v>
      </c>
      <c r="AK21" s="66"/>
      <c r="AL21" s="90"/>
      <c r="AM21" s="88"/>
      <c r="AN21" s="82"/>
      <c r="AO21" s="86"/>
      <c r="AP21" s="84"/>
      <c r="AQ21" s="82"/>
    </row>
    <row r="22" spans="1:43" s="2" customFormat="1" ht="18.75">
      <c r="A22" s="6" t="s">
        <v>0</v>
      </c>
      <c r="B22" s="4">
        <f>SUM(B10:B20)</f>
        <v>935</v>
      </c>
      <c r="C22" s="3"/>
      <c r="D22" s="4">
        <f>SUM(D10:D20)</f>
        <v>59</v>
      </c>
      <c r="E22" s="3"/>
      <c r="F22" s="3">
        <v>6</v>
      </c>
      <c r="G22" s="48">
        <f aca="true" t="shared" si="3" ref="G22:L22">SUM(G10:G20)</f>
        <v>271490.85</v>
      </c>
      <c r="H22" s="48">
        <f t="shared" si="3"/>
        <v>3337277.3185499995</v>
      </c>
      <c r="I22" s="48">
        <f t="shared" si="3"/>
        <v>69310.017</v>
      </c>
      <c r="J22" s="48">
        <f t="shared" si="3"/>
        <v>58913.520000000004</v>
      </c>
      <c r="K22" s="49">
        <f t="shared" si="3"/>
        <v>3465500.8555499995</v>
      </c>
      <c r="L22" s="4">
        <f t="shared" si="3"/>
        <v>935</v>
      </c>
      <c r="M22" s="4"/>
      <c r="N22" s="50">
        <f>SUM(N10:N20)</f>
        <v>26881.25</v>
      </c>
      <c r="O22" s="23">
        <f>SUM(O10:O20)</f>
        <v>21</v>
      </c>
      <c r="P22" s="23"/>
      <c r="Q22" s="52">
        <f>SUM(Q10:Q20)</f>
        <v>85690.5</v>
      </c>
      <c r="R22" s="4">
        <f>SUM(R10:R20)</f>
        <v>31</v>
      </c>
      <c r="S22" s="4"/>
      <c r="T22" s="52">
        <f>SUM(T10:T20)</f>
        <v>16856.25</v>
      </c>
      <c r="U22" s="53">
        <f>SUM(U10:U20)</f>
        <v>22011</v>
      </c>
      <c r="V22" s="4">
        <f>SUM(V10:V20)</f>
        <v>350</v>
      </c>
      <c r="W22" s="4"/>
      <c r="X22" s="54">
        <f>SUM(X10:X20)</f>
        <v>48650</v>
      </c>
      <c r="Y22" s="23">
        <f>SUM(Y10:Y20)</f>
        <v>484</v>
      </c>
      <c r="Z22" s="24"/>
      <c r="AA22" s="23">
        <f>SUM(AA10:AA20)</f>
        <v>26</v>
      </c>
      <c r="AB22" s="55"/>
      <c r="AC22" s="55">
        <f>SUM(AC10:AC20)</f>
        <v>47588.142499999994</v>
      </c>
      <c r="AD22" s="56">
        <f>SUM(AD10:AD20)</f>
        <v>607448.6425000001</v>
      </c>
      <c r="AE22" s="55">
        <v>6</v>
      </c>
      <c r="AF22" s="23">
        <f>SUM(AF10:AF20)</f>
        <v>935</v>
      </c>
      <c r="AG22" s="23"/>
      <c r="AH22" s="57">
        <f aca="true" t="shared" si="4" ref="AH22:AQ22">SUM(AH10:AH20)</f>
        <v>42453.75</v>
      </c>
      <c r="AI22" s="23">
        <f>SUM(AI10:AI20)</f>
        <v>253</v>
      </c>
      <c r="AJ22" s="23"/>
      <c r="AK22" s="58">
        <f>SUM(AK10:AK20)</f>
        <v>23402.5</v>
      </c>
      <c r="AL22" s="59">
        <f t="shared" si="4"/>
        <v>4338894.7480500005</v>
      </c>
      <c r="AM22" s="60">
        <f t="shared" si="4"/>
        <v>15035</v>
      </c>
      <c r="AN22" s="61">
        <f t="shared" si="4"/>
        <v>156748</v>
      </c>
      <c r="AO22" s="62">
        <f t="shared" si="4"/>
        <v>239526</v>
      </c>
      <c r="AP22" s="63">
        <f t="shared" si="4"/>
        <v>4750203.74805</v>
      </c>
      <c r="AQ22" s="64">
        <f t="shared" si="4"/>
        <v>61142</v>
      </c>
    </row>
    <row r="23" spans="1:37" ht="15.75">
      <c r="A23" s="1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.75">
      <c r="A24" s="11" t="s">
        <v>106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ht="15.75">
      <c r="A25" s="13"/>
    </row>
    <row r="26" spans="1:42" ht="15.75">
      <c r="A26" s="2" t="s">
        <v>29</v>
      </c>
      <c r="M26" s="2"/>
      <c r="S26" s="2"/>
      <c r="T26" s="2"/>
      <c r="AL26" s="1"/>
      <c r="AM26" s="1"/>
      <c r="AN26" s="1"/>
      <c r="AO26" s="1"/>
      <c r="AP26" s="1"/>
    </row>
    <row r="27" ht="15.75">
      <c r="A27" s="2" t="s">
        <v>30</v>
      </c>
    </row>
    <row r="28" ht="15.75">
      <c r="A28" s="2" t="s">
        <v>31</v>
      </c>
    </row>
    <row r="29" ht="15.75">
      <c r="A29" s="2" t="s">
        <v>32</v>
      </c>
    </row>
    <row r="30" ht="15.75">
      <c r="A30" s="12"/>
    </row>
    <row r="31" spans="1:13" ht="15.75">
      <c r="A31" s="11" t="s">
        <v>101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15.75">
      <c r="A32" s="32" t="s">
        <v>102</v>
      </c>
    </row>
    <row r="33" ht="15.75">
      <c r="A33" s="32" t="s">
        <v>69</v>
      </c>
    </row>
    <row r="34" ht="15.75">
      <c r="A34" s="32" t="s">
        <v>107</v>
      </c>
    </row>
    <row r="35" ht="15.75">
      <c r="A35" s="32" t="s">
        <v>70</v>
      </c>
    </row>
    <row r="36" ht="15.75">
      <c r="A36" s="32" t="s">
        <v>108</v>
      </c>
    </row>
    <row r="37" ht="15.75">
      <c r="A37" s="32" t="s">
        <v>71</v>
      </c>
    </row>
    <row r="38" ht="15.75">
      <c r="A38" s="32" t="s">
        <v>109</v>
      </c>
    </row>
    <row r="39" ht="15.75">
      <c r="A39" s="32"/>
    </row>
    <row r="40" spans="1:18" ht="15.75">
      <c r="A40" s="11" t="s">
        <v>72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37" ht="15.75">
      <c r="A41" s="32" t="s">
        <v>103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5.75">
      <c r="A42" s="32" t="s">
        <v>96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42" ht="15.75">
      <c r="A43" s="32" t="s">
        <v>73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"/>
      <c r="AM43" s="1"/>
      <c r="AN43" s="1"/>
      <c r="AO43" s="1"/>
      <c r="AP43" s="1"/>
    </row>
    <row r="44" spans="1:42" ht="15.75">
      <c r="A44" s="1"/>
      <c r="AL44" s="1"/>
      <c r="AM44" s="1"/>
      <c r="AN44" s="1"/>
      <c r="AO44" s="1"/>
      <c r="AP44" s="1"/>
    </row>
    <row r="45" spans="1:42" ht="15.75">
      <c r="A45" s="33" t="s">
        <v>104</v>
      </c>
      <c r="AL45" s="1"/>
      <c r="AM45" s="1"/>
      <c r="AN45" s="1"/>
      <c r="AO45" s="1"/>
      <c r="AP45" s="1"/>
    </row>
    <row r="46" spans="1:42" ht="15.75">
      <c r="A46" s="32" t="s">
        <v>97</v>
      </c>
      <c r="AL46" s="1"/>
      <c r="AM46" s="1"/>
      <c r="AN46" s="1"/>
      <c r="AO46" s="1"/>
      <c r="AP46" s="1"/>
    </row>
    <row r="47" spans="1:42" ht="15.75">
      <c r="A47" s="32" t="s">
        <v>98</v>
      </c>
      <c r="AL47" s="1"/>
      <c r="AM47" s="1"/>
      <c r="AN47" s="1"/>
      <c r="AO47" s="1"/>
      <c r="AP47" s="1"/>
    </row>
    <row r="48" spans="1:42" ht="15.75">
      <c r="A48" s="33" t="s">
        <v>74</v>
      </c>
      <c r="AL48" s="1"/>
      <c r="AM48" s="1"/>
      <c r="AN48" s="1"/>
      <c r="AO48" s="1"/>
      <c r="AP48" s="1"/>
    </row>
    <row r="49" spans="1:42" ht="15.75">
      <c r="A49" s="34" t="s">
        <v>33</v>
      </c>
      <c r="AL49" s="1"/>
      <c r="AM49" s="1"/>
      <c r="AN49" s="1"/>
      <c r="AO49" s="1"/>
      <c r="AP49" s="1"/>
    </row>
    <row r="50" spans="1:42" ht="15.75">
      <c r="A50" s="34"/>
      <c r="AL50" s="1"/>
      <c r="AM50" s="1"/>
      <c r="AN50" s="1"/>
      <c r="AO50" s="1"/>
      <c r="AP50" s="1"/>
    </row>
    <row r="51" spans="1:42" ht="15.75">
      <c r="A51" s="32" t="s">
        <v>105</v>
      </c>
      <c r="AL51" s="1"/>
      <c r="AM51" s="1"/>
      <c r="AN51" s="1"/>
      <c r="AO51" s="1"/>
      <c r="AP51" s="1"/>
    </row>
    <row r="52" spans="1:42" ht="15.75">
      <c r="A52" s="15"/>
      <c r="AL52" s="1"/>
      <c r="AM52" s="1"/>
      <c r="AN52" s="1"/>
      <c r="AO52" s="1"/>
      <c r="AP52" s="1"/>
    </row>
    <row r="53" spans="1:42" ht="15.75">
      <c r="A53" s="14"/>
      <c r="AL53" s="1"/>
      <c r="AM53" s="1"/>
      <c r="AN53" s="1"/>
      <c r="AO53" s="1"/>
      <c r="AP53" s="1"/>
    </row>
    <row r="54" spans="1:42" ht="15.75">
      <c r="A54" s="22"/>
      <c r="AL54" s="1"/>
      <c r="AM54" s="1"/>
      <c r="AN54" s="1"/>
      <c r="AO54" s="1"/>
      <c r="AP54" s="1"/>
    </row>
    <row r="55" spans="1:42" ht="15.75">
      <c r="A55" s="22"/>
      <c r="AL55" s="1"/>
      <c r="AM55" s="1"/>
      <c r="AN55" s="1"/>
      <c r="AO55" s="1"/>
      <c r="AP55" s="1"/>
    </row>
    <row r="56" spans="1:42" ht="15.75">
      <c r="A56" s="14"/>
      <c r="AL56" s="1"/>
      <c r="AM56" s="1"/>
      <c r="AN56" s="1"/>
      <c r="AO56" s="1"/>
      <c r="AP56" s="1"/>
    </row>
    <row r="57" spans="1:42" ht="15.75">
      <c r="A57" s="15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AL57" s="1"/>
      <c r="AM57" s="1"/>
      <c r="AN57" s="1"/>
      <c r="AO57" s="1"/>
      <c r="AP57" s="1"/>
    </row>
    <row r="58" spans="1:42" ht="15.75">
      <c r="A58" s="1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"/>
      <c r="AM58" s="1"/>
      <c r="AN58" s="1"/>
      <c r="AO58" s="1"/>
      <c r="AP58" s="1"/>
    </row>
    <row r="59" spans="1:42" ht="15.75">
      <c r="A59" s="16"/>
      <c r="B59" s="16"/>
      <c r="C59" s="16"/>
      <c r="D59" s="16"/>
      <c r="E59" s="16"/>
      <c r="F59" s="16"/>
      <c r="G59" s="16"/>
      <c r="H59" s="16"/>
      <c r="I59" s="16"/>
      <c r="AL59" s="1"/>
      <c r="AM59" s="1"/>
      <c r="AN59" s="1"/>
      <c r="AO59" s="1"/>
      <c r="AP59" s="1"/>
    </row>
    <row r="60" spans="1:42" ht="15.75">
      <c r="A60" s="13"/>
      <c r="AL60" s="1"/>
      <c r="AM60" s="1"/>
      <c r="AN60" s="1"/>
      <c r="AO60" s="1"/>
      <c r="AP60" s="1"/>
    </row>
    <row r="61" spans="1:42" ht="15.75">
      <c r="A61" s="2"/>
      <c r="AL61" s="1"/>
      <c r="AM61" s="1"/>
      <c r="AN61" s="1"/>
      <c r="AO61" s="1"/>
      <c r="AP61" s="1"/>
    </row>
    <row r="64" spans="1:42" ht="15.75">
      <c r="A64" s="11"/>
      <c r="AL64" s="1"/>
      <c r="AM64" s="1"/>
      <c r="AN64" s="1"/>
      <c r="AO64" s="1"/>
      <c r="AP64" s="1"/>
    </row>
    <row r="66" spans="1:42" ht="15.75">
      <c r="A66" s="2"/>
      <c r="AL66" s="1"/>
      <c r="AM66" s="1"/>
      <c r="AN66" s="1"/>
      <c r="AO66" s="1"/>
      <c r="AP66" s="1"/>
    </row>
    <row r="67" spans="1:42" ht="15.75">
      <c r="A67" s="2"/>
      <c r="AL67" s="1"/>
      <c r="AM67" s="1"/>
      <c r="AN67" s="1"/>
      <c r="AO67" s="1"/>
      <c r="AP67" s="1"/>
    </row>
    <row r="68" spans="1:42" ht="15.75">
      <c r="A68" s="2"/>
      <c r="AL68" s="1"/>
      <c r="AM68" s="1"/>
      <c r="AN68" s="1"/>
      <c r="AO68" s="1"/>
      <c r="AP68" s="1"/>
    </row>
    <row r="69" spans="1:42" ht="15.75">
      <c r="A69" s="2"/>
      <c r="AL69" s="1"/>
      <c r="AM69" s="1"/>
      <c r="AN69" s="1"/>
      <c r="AO69" s="1"/>
      <c r="AP69" s="1"/>
    </row>
  </sheetData>
  <sheetProtection/>
  <mergeCells count="195">
    <mergeCell ref="A3:AP3"/>
    <mergeCell ref="A4:AP4"/>
    <mergeCell ref="A5:AP5"/>
    <mergeCell ref="B7:K7"/>
    <mergeCell ref="L7:N7"/>
    <mergeCell ref="O7:U7"/>
    <mergeCell ref="V7:X7"/>
    <mergeCell ref="Y7:AD7"/>
    <mergeCell ref="AE7:AH7"/>
    <mergeCell ref="A10:A11"/>
    <mergeCell ref="B10:B11"/>
    <mergeCell ref="D10:D11"/>
    <mergeCell ref="A12:A13"/>
    <mergeCell ref="B12:B13"/>
    <mergeCell ref="D12:D13"/>
    <mergeCell ref="G10:G11"/>
    <mergeCell ref="G12:G13"/>
    <mergeCell ref="H10:H11"/>
    <mergeCell ref="H12:H13"/>
    <mergeCell ref="I10:I11"/>
    <mergeCell ref="J10:J11"/>
    <mergeCell ref="J12:J13"/>
    <mergeCell ref="K10:K11"/>
    <mergeCell ref="B14:B15"/>
    <mergeCell ref="A14:A15"/>
    <mergeCell ref="A16:A17"/>
    <mergeCell ref="B16:B17"/>
    <mergeCell ref="A18:A19"/>
    <mergeCell ref="G14:G15"/>
    <mergeCell ref="G16:G17"/>
    <mergeCell ref="G18:G19"/>
    <mergeCell ref="J14:J15"/>
    <mergeCell ref="A20:A21"/>
    <mergeCell ref="B18:B19"/>
    <mergeCell ref="B20:B21"/>
    <mergeCell ref="D14:D15"/>
    <mergeCell ref="D16:D17"/>
    <mergeCell ref="D18:D19"/>
    <mergeCell ref="D20:D21"/>
    <mergeCell ref="G20:G21"/>
    <mergeCell ref="H14:H15"/>
    <mergeCell ref="H16:H17"/>
    <mergeCell ref="H18:H19"/>
    <mergeCell ref="H20:H21"/>
    <mergeCell ref="I12:I13"/>
    <mergeCell ref="I14:I15"/>
    <mergeCell ref="I16:I17"/>
    <mergeCell ref="I18:I19"/>
    <mergeCell ref="I20:I21"/>
    <mergeCell ref="J16:J17"/>
    <mergeCell ref="J18:J19"/>
    <mergeCell ref="J20:J21"/>
    <mergeCell ref="K12:K13"/>
    <mergeCell ref="K14:K15"/>
    <mergeCell ref="K16:K17"/>
    <mergeCell ref="K18:K19"/>
    <mergeCell ref="K20:K21"/>
    <mergeCell ref="L10:L11"/>
    <mergeCell ref="L12:L13"/>
    <mergeCell ref="L14:L15"/>
    <mergeCell ref="L16:L17"/>
    <mergeCell ref="L18:L19"/>
    <mergeCell ref="L20:L21"/>
    <mergeCell ref="N10:N11"/>
    <mergeCell ref="N12:N13"/>
    <mergeCell ref="N14:N15"/>
    <mergeCell ref="N16:N17"/>
    <mergeCell ref="N18:N19"/>
    <mergeCell ref="N20:N21"/>
    <mergeCell ref="O10:O11"/>
    <mergeCell ref="O12:O13"/>
    <mergeCell ref="O14:O15"/>
    <mergeCell ref="O16:O17"/>
    <mergeCell ref="O18:O19"/>
    <mergeCell ref="O20:O21"/>
    <mergeCell ref="Q10:Q11"/>
    <mergeCell ref="Q12:Q13"/>
    <mergeCell ref="Q14:Q15"/>
    <mergeCell ref="Q16:Q17"/>
    <mergeCell ref="Q18:Q19"/>
    <mergeCell ref="Q20:Q21"/>
    <mergeCell ref="R10:R11"/>
    <mergeCell ref="R12:R13"/>
    <mergeCell ref="R14:R15"/>
    <mergeCell ref="R16:R17"/>
    <mergeCell ref="R18:R19"/>
    <mergeCell ref="R20:R21"/>
    <mergeCell ref="T10:T11"/>
    <mergeCell ref="T12:T13"/>
    <mergeCell ref="T14:T15"/>
    <mergeCell ref="T16:T17"/>
    <mergeCell ref="T18:T19"/>
    <mergeCell ref="T20:T21"/>
    <mergeCell ref="AL10:AL11"/>
    <mergeCell ref="AL12:AL13"/>
    <mergeCell ref="AL14:AL15"/>
    <mergeCell ref="AL16:AL17"/>
    <mergeCell ref="AL18:AL19"/>
    <mergeCell ref="AL20:AL21"/>
    <mergeCell ref="AM10:AM11"/>
    <mergeCell ref="AM12:AM13"/>
    <mergeCell ref="AM14:AM15"/>
    <mergeCell ref="AM16:AM17"/>
    <mergeCell ref="AM18:AM19"/>
    <mergeCell ref="AM20:AM21"/>
    <mergeCell ref="AN10:AN11"/>
    <mergeCell ref="AN12:AN13"/>
    <mergeCell ref="AN14:AN15"/>
    <mergeCell ref="AN16:AN17"/>
    <mergeCell ref="AN18:AN19"/>
    <mergeCell ref="AN20:AN21"/>
    <mergeCell ref="AO10:AO11"/>
    <mergeCell ref="AO12:AO13"/>
    <mergeCell ref="AO14:AO15"/>
    <mergeCell ref="AO16:AO17"/>
    <mergeCell ref="AO18:AO19"/>
    <mergeCell ref="AO20:AO21"/>
    <mergeCell ref="AP10:AP11"/>
    <mergeCell ref="AP12:AP13"/>
    <mergeCell ref="AP14:AP15"/>
    <mergeCell ref="AP16:AP17"/>
    <mergeCell ref="AP18:AP19"/>
    <mergeCell ref="AP20:AP21"/>
    <mergeCell ref="AQ10:AQ11"/>
    <mergeCell ref="AQ12:AQ13"/>
    <mergeCell ref="AQ14:AQ15"/>
    <mergeCell ref="AQ16:AQ17"/>
    <mergeCell ref="AQ18:AQ19"/>
    <mergeCell ref="AQ20:AQ21"/>
    <mergeCell ref="U10:U11"/>
    <mergeCell ref="U12:U13"/>
    <mergeCell ref="U14:U15"/>
    <mergeCell ref="U16:U17"/>
    <mergeCell ref="U18:U19"/>
    <mergeCell ref="U20:U21"/>
    <mergeCell ref="V10:V11"/>
    <mergeCell ref="V12:V13"/>
    <mergeCell ref="V14:V15"/>
    <mergeCell ref="V16:V17"/>
    <mergeCell ref="V18:V19"/>
    <mergeCell ref="V20:V21"/>
    <mergeCell ref="Y10:Y11"/>
    <mergeCell ref="Y12:Y13"/>
    <mergeCell ref="Y14:Y15"/>
    <mergeCell ref="Y16:Y17"/>
    <mergeCell ref="Y18:Y19"/>
    <mergeCell ref="Y20:Y21"/>
    <mergeCell ref="X10:X11"/>
    <mergeCell ref="X12:X13"/>
    <mergeCell ref="X14:X15"/>
    <mergeCell ref="X16:X17"/>
    <mergeCell ref="X18:X19"/>
    <mergeCell ref="X20:X21"/>
    <mergeCell ref="AA10:AA11"/>
    <mergeCell ref="AA12:AA13"/>
    <mergeCell ref="AA14:AA15"/>
    <mergeCell ref="AA16:AA17"/>
    <mergeCell ref="AA18:AA19"/>
    <mergeCell ref="AA20:AA21"/>
    <mergeCell ref="AC10:AC11"/>
    <mergeCell ref="AC12:AC13"/>
    <mergeCell ref="AC14:AC15"/>
    <mergeCell ref="AC16:AC17"/>
    <mergeCell ref="AC18:AC19"/>
    <mergeCell ref="AC20:AC21"/>
    <mergeCell ref="AD10:AD11"/>
    <mergeCell ref="AD12:AD13"/>
    <mergeCell ref="AD14:AD15"/>
    <mergeCell ref="AD16:AD17"/>
    <mergeCell ref="AD18:AD19"/>
    <mergeCell ref="AD20:AD21"/>
    <mergeCell ref="AF10:AF11"/>
    <mergeCell ref="AF12:AF13"/>
    <mergeCell ref="AF14:AF15"/>
    <mergeCell ref="AF16:AF17"/>
    <mergeCell ref="AF18:AF19"/>
    <mergeCell ref="AF20:AF21"/>
    <mergeCell ref="AH10:AH11"/>
    <mergeCell ref="AH12:AH13"/>
    <mergeCell ref="AH14:AH15"/>
    <mergeCell ref="AH16:AH17"/>
    <mergeCell ref="AH18:AH19"/>
    <mergeCell ref="AH20:AH21"/>
    <mergeCell ref="AI10:AI11"/>
    <mergeCell ref="AI12:AI13"/>
    <mergeCell ref="AI14:AI15"/>
    <mergeCell ref="AI16:AI17"/>
    <mergeCell ref="AI18:AI19"/>
    <mergeCell ref="AI20:AI21"/>
    <mergeCell ref="AK10:AK11"/>
    <mergeCell ref="AK12:AK13"/>
    <mergeCell ref="AK14:AK15"/>
    <mergeCell ref="AK16:AK17"/>
    <mergeCell ref="AK18:AK19"/>
    <mergeCell ref="AK20:AK21"/>
  </mergeCells>
  <printOptions horizontalCentered="1"/>
  <pageMargins left="0" right="0" top="0.75" bottom="0.196850393700787" header="0.75" footer="0.196850393700787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Mulkibar</dc:creator>
  <cp:keywords/>
  <dc:description/>
  <cp:lastModifiedBy>Windows User</cp:lastModifiedBy>
  <cp:lastPrinted>2022-03-18T11:42:20Z</cp:lastPrinted>
  <dcterms:created xsi:type="dcterms:W3CDTF">2008-01-30T10:37:02Z</dcterms:created>
  <dcterms:modified xsi:type="dcterms:W3CDTF">2022-03-18T11:47:52Z</dcterms:modified>
  <cp:category/>
  <cp:version/>
  <cp:contentType/>
  <cp:contentStatus/>
</cp:coreProperties>
</file>