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7935" tabRatio="865" activeTab="0"/>
  </bookViews>
  <sheets>
    <sheet name="SPRAVKA ZA SAYTA_2017" sheetId="1" r:id="rId1"/>
  </sheets>
  <definedNames/>
  <calcPr fullCalcOnLoad="1"/>
</workbook>
</file>

<file path=xl/sharedStrings.xml><?xml version="1.0" encoding="utf-8"?>
<sst xmlns="http://schemas.openxmlformats.org/spreadsheetml/2006/main" count="112" uniqueCount="109">
  <si>
    <t>Общо</t>
  </si>
  <si>
    <t>ОУ "Н. Й. Вапцаров", с. Груево</t>
  </si>
  <si>
    <t>ОУ "Н. Й. Вапцаров", с. Звездел</t>
  </si>
  <si>
    <t>ОУ "Васил Левски", с. Равен</t>
  </si>
  <si>
    <t>Брой ученици</t>
  </si>
  <si>
    <t>к1</t>
  </si>
  <si>
    <t>к2</t>
  </si>
  <si>
    <t>к3</t>
  </si>
  <si>
    <t>к4</t>
  </si>
  <si>
    <t>к5</t>
  </si>
  <si>
    <t>к6</t>
  </si>
  <si>
    <t>к7</t>
  </si>
  <si>
    <t>к8</t>
  </si>
  <si>
    <t>к9</t>
  </si>
  <si>
    <t>к10</t>
  </si>
  <si>
    <t>к11</t>
  </si>
  <si>
    <t>к12</t>
  </si>
  <si>
    <t>к13</t>
  </si>
  <si>
    <t>к14</t>
  </si>
  <si>
    <t>к15</t>
  </si>
  <si>
    <t>к16</t>
  </si>
  <si>
    <t>к17</t>
  </si>
  <si>
    <t>к18</t>
  </si>
  <si>
    <t>к19</t>
  </si>
  <si>
    <t>к20</t>
  </si>
  <si>
    <t>ОБЩИНА МОМЧИЛГРАД</t>
  </si>
  <si>
    <t>Приложение</t>
  </si>
  <si>
    <t>Разпределение на средства по формулата на сумите по единен разходен стандарт</t>
  </si>
  <si>
    <t>Разпределение на средствата, предоставени по други показатели на училищата</t>
  </si>
  <si>
    <t>Брой ученици на самостоятелна форма</t>
  </si>
  <si>
    <t>Брой ученици на ресурсно подпомагане</t>
  </si>
  <si>
    <t>Средства за стипендии на ученици</t>
  </si>
  <si>
    <r>
      <t>СФ</t>
    </r>
    <r>
      <rPr>
        <sz val="12"/>
        <rFont val="Times New Roman"/>
        <family val="1"/>
      </rPr>
      <t>=ОК+ДК, където</t>
    </r>
  </si>
  <si>
    <r>
      <t>СФ</t>
    </r>
    <r>
      <rPr>
        <sz val="12"/>
        <rFont val="Times New Roman"/>
        <family val="1"/>
      </rPr>
      <t xml:space="preserve"> – средства по формулата;</t>
    </r>
  </si>
  <si>
    <r>
      <t>ОК</t>
    </r>
    <r>
      <rPr>
        <sz val="12"/>
        <rFont val="Times New Roman"/>
        <family val="1"/>
      </rPr>
      <t xml:space="preserve"> – основни компоненти;</t>
    </r>
  </si>
  <si>
    <r>
      <t>ДК</t>
    </r>
    <r>
      <rPr>
        <sz val="12"/>
        <rFont val="Times New Roman"/>
        <family val="1"/>
      </rPr>
      <t xml:space="preserve"> – допълнителни компоненти.</t>
    </r>
  </si>
  <si>
    <r>
      <t>БУ</t>
    </r>
    <r>
      <rPr>
        <sz val="12"/>
        <rFont val="Times New Roman"/>
        <family val="1"/>
      </rPr>
      <t xml:space="preserve"> – брой ученици;</t>
    </r>
  </si>
  <si>
    <r>
      <t>ЕРС</t>
    </r>
    <r>
      <rPr>
        <sz val="12"/>
        <rFont val="Times New Roman"/>
        <family val="1"/>
      </rPr>
      <t xml:space="preserve"> – единен разходен стандарт;</t>
    </r>
  </si>
  <si>
    <r>
      <t xml:space="preserve">Допълнителни компоненти: </t>
    </r>
    <r>
      <rPr>
        <sz val="12"/>
        <rFont val="Times New Roman"/>
        <family val="1"/>
      </rPr>
      <t>Обективни географски и демографски фактори,  определящи различия в разходите за едно дете или един ученик в общината.</t>
    </r>
  </si>
  <si>
    <t>РНР – резерв за нерегулярни разходи;</t>
  </si>
  <si>
    <t>БУУЗ – брой ученици в учебното заведение;</t>
  </si>
  <si>
    <t>ЕРС – единен разходен стандарт.</t>
  </si>
  <si>
    <t>Разходи с нерегулярен характер са тези, чиито размер не е разпределен равномерно във времето и чиито относително разпределение не може да се предвиди в началото на годината. Такива разходи обикновено не са в ясна зависимост от определен показател. Нерегулярни са и разходите с индикативен характер.</t>
  </si>
  <si>
    <t>Учебно заведение</t>
  </si>
  <si>
    <t>ИНФОРМАЦИЯ</t>
  </si>
  <si>
    <t>Разпределение на средствата за подобряване на МТБ на училищата</t>
  </si>
  <si>
    <t>Брой ученици за подпомагане на храненето от I-IV клас</t>
  </si>
  <si>
    <t>к21</t>
  </si>
  <si>
    <t>к22</t>
  </si>
  <si>
    <t>к23</t>
  </si>
  <si>
    <t xml:space="preserve"> </t>
  </si>
  <si>
    <t xml:space="preserve">Средства от собствени приходи </t>
  </si>
  <si>
    <t>Средства за дофинансиране на маломерни и слети паралелки</t>
  </si>
  <si>
    <t>Средства за защитено училище</t>
  </si>
  <si>
    <t>ОУ "Д-р Петър Берон", гр. Момчилград</t>
  </si>
  <si>
    <t>Сума по допълнителен компонент от формулата "Резерв за нерегулярни разходи" - РНР=2%*ЕРС*БУУЗ (к1*к2*2%)</t>
  </si>
  <si>
    <t>ДУПР - добавка за условно-постоянни разходи;</t>
  </si>
  <si>
    <t>ДУПГС- добавка за училище с паралелки в гимназиална степен;</t>
  </si>
  <si>
    <r>
      <t>Ø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Резерв за нерегулярни разходи - РНР=2%*ЕРС*БУУЗ, където:</t>
    </r>
  </si>
  <si>
    <t>БУ – брой ученици;</t>
  </si>
  <si>
    <t>Разходите с условно-постоянен характер не зависят от броя на учениците. Това са разходи, свързани с експлоатацията и поддръжката на сградния фонд и материално-техническата база на училищата, такса смет, комунални разходи и др.</t>
  </si>
  <si>
    <t>БУУПГС – брой ученици в училище с паралелки в гимназиална степен;</t>
  </si>
  <si>
    <t>ОБУУПГС –  общ брой ученици в училища с паралелки в гимназиална степен;</t>
  </si>
  <si>
    <t xml:space="preserve">Разпределение на средствата за подпомагане на храненето на ученици от I-IV клас </t>
  </si>
  <si>
    <t>Добавка за условно-постоянни разходи (с изк. на защитените училища)</t>
  </si>
  <si>
    <t>за разпределение на средствата по Единни разходни стандарти по училищата, които са на делегиран бюджет на територията на община Момчилград за бюджетната 2017 г.</t>
  </si>
  <si>
    <t>Общ брой ученици по ЗДБРБ за 2017 г.</t>
  </si>
  <si>
    <t>Разлика м/у данни по бюджет и АдминМ към 01.01.17 г.</t>
  </si>
  <si>
    <t>Сума по основни компоненти от формулата ОК=90,10%*БУ*ЕРС(к1*к2*90,10%)</t>
  </si>
  <si>
    <t xml:space="preserve">Сума по допълнителен компонент от формулата "Училище с паралелки в гимназиална степен" - УПГС=(ЕРСxБУx0,80%xБУУПГС)/ОБУУПГС </t>
  </si>
  <si>
    <t xml:space="preserve">Сума по допълнителен компонент от формулата "Защитено училище" - УПГС=(ЕРСxБУx0,97%xБУУПГС)/ОБУУПГС </t>
  </si>
  <si>
    <t>СУ "Н. Й. Вапцаров", гр. Момчилград</t>
  </si>
  <si>
    <t>към чл. 290, ал. 2 на ЗПУО</t>
  </si>
  <si>
    <t>ОУ "Св. св. Кирил и Методий", с. Нановица</t>
  </si>
  <si>
    <t xml:space="preserve">Брой ученици обхванати в ЦОУД </t>
  </si>
  <si>
    <t>ЕРС за МТБ</t>
  </si>
  <si>
    <t>ЕРС за самостоятелна форма на обучение</t>
  </si>
  <si>
    <t>ЕРС за приобщаващо образование</t>
  </si>
  <si>
    <t>ЕРС за подпомагане на храненето</t>
  </si>
  <si>
    <t>ЕРС за ЦОУД</t>
  </si>
  <si>
    <t>ЕРС за 2017 г.</t>
  </si>
  <si>
    <t>Преходен остатък от 2016 г.</t>
  </si>
  <si>
    <t>к24</t>
  </si>
  <si>
    <t>к25</t>
  </si>
  <si>
    <t>к26</t>
  </si>
  <si>
    <t>к27</t>
  </si>
  <si>
    <t>к28</t>
  </si>
  <si>
    <t>Общ бюджет на учебното заведение за 2017 г. (к23+к24+к25+к26)</t>
  </si>
  <si>
    <r>
      <t>I. Формула</t>
    </r>
    <r>
      <rPr>
        <sz val="12"/>
        <rFont val="Times New Roman"/>
        <family val="1"/>
      </rPr>
      <t xml:space="preserve"> за </t>
    </r>
    <r>
      <rPr>
        <sz val="12"/>
        <color indexed="8"/>
        <rFont val="Times New Roman"/>
        <family val="1"/>
      </rPr>
      <t>разпределение на средствата, получени по единни разходни стандарти между училищата на т</t>
    </r>
    <r>
      <rPr>
        <sz val="12"/>
        <rFont val="Times New Roman"/>
        <family val="1"/>
      </rPr>
      <t>ериторията на община Момчилград за 2017 година, както следва:</t>
    </r>
  </si>
  <si>
    <r>
      <t>Основни компоненти</t>
    </r>
    <r>
      <rPr>
        <sz val="12"/>
        <rFont val="Times New Roman"/>
        <family val="1"/>
      </rPr>
      <t xml:space="preserve">: </t>
    </r>
    <r>
      <rPr>
        <sz val="12"/>
        <color indexed="8"/>
        <rFont val="Times New Roman"/>
        <family val="1"/>
      </rPr>
      <t>Единният разходен стандарт за дейността и броя на учениците. У</t>
    </r>
    <r>
      <rPr>
        <sz val="12"/>
        <rFont val="Times New Roman"/>
        <family val="1"/>
      </rPr>
      <t xml:space="preserve">чилищата получават 90,10% от средствата, които им се полагат на база </t>
    </r>
    <r>
      <rPr>
        <i/>
        <sz val="12"/>
        <color indexed="8"/>
        <rFont val="Times New Roman"/>
        <family val="1"/>
      </rPr>
      <t>Единният разходен стандарт</t>
    </r>
    <r>
      <rPr>
        <sz val="12"/>
        <color indexed="8"/>
        <rFont val="Times New Roman"/>
        <family val="1"/>
      </rPr>
      <t xml:space="preserve"> за дейността и </t>
    </r>
    <r>
      <rPr>
        <i/>
        <sz val="12"/>
        <color indexed="8"/>
        <rFont val="Times New Roman"/>
        <family val="1"/>
      </rPr>
      <t>броя на учениците в учебното заведение</t>
    </r>
  </si>
  <si>
    <r>
      <t>ОК</t>
    </r>
    <r>
      <rPr>
        <sz val="12"/>
        <rFont val="Times New Roman"/>
        <family val="1"/>
      </rPr>
      <t>=90,10%*БУ*ЕРС, където:</t>
    </r>
  </si>
  <si>
    <r>
      <t>Д</t>
    </r>
    <r>
      <rPr>
        <sz val="11"/>
        <rFont val="Times New Roman"/>
        <family val="1"/>
      </rPr>
      <t>ЗУ</t>
    </r>
    <r>
      <rPr>
        <b/>
        <sz val="11"/>
        <rFont val="Times New Roman"/>
        <family val="1"/>
      </rPr>
      <t>-</t>
    </r>
    <r>
      <rPr>
        <sz val="11"/>
        <rFont val="Times New Roman"/>
        <family val="1"/>
      </rPr>
      <t xml:space="preserve"> добавка за защитено училище;</t>
    </r>
  </si>
  <si>
    <r>
      <t>Ø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Добавка за условно-постоянни разходи - ДУПР=6,13%*ЕРС*БУ, където:</t>
    </r>
  </si>
  <si>
    <r>
      <t>Ø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Добавка за училище с паралелки в гимназиална степен - ДУПГС=(ЕРС*БУ*0,8%*БУУПГС)/ОБУУПГС, където:</t>
    </r>
  </si>
  <si>
    <r>
      <t>Ø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Добавка за защитени училища ДЗУ=(0,97%x ЕРСxБУxБУЗУ)/ОБУЗУ, където:</t>
    </r>
  </si>
  <si>
    <t>БУЗУ – брой ученици в защитено училище;</t>
  </si>
  <si>
    <t>ОБУЗУ –  общ брой ученици в защитени училища.</t>
  </si>
  <si>
    <r>
      <t>ДК</t>
    </r>
    <r>
      <rPr>
        <sz val="12"/>
        <rFont val="Times New Roman"/>
        <family val="1"/>
      </rPr>
      <t>=6,13% ДУПР + 0,80% ДУПГС + 0,97% ДЗУ + 2%РНР, където:</t>
    </r>
  </si>
  <si>
    <t>СФ=90,10%*БУ*ЕРС + 6,13% ДУПР + 0,80% ДУПГС + 0,97% ЗУ + 2% РНР=90,10%*БУ*ЕРС + 29 000 лв. + (ЕРС*БУ*0,80%*БУУПГС)/ОБУУПГС + 0,97%* ЕРС*БУ*БУЗУ)/ОБУЗУ+ 2%*ЕРС*БУУЗ</t>
  </si>
  <si>
    <t xml:space="preserve">Разпределение на средствата за целодневна организация на учебния ден  </t>
  </si>
  <si>
    <t>Сума по формулата по единни разходни средства (к3+к4+к5+к6+к7)</t>
  </si>
  <si>
    <t>Сума по формулата за материална база (к9*к10)</t>
  </si>
  <si>
    <t>Обща сума за ученици на самостоятелна форма (к12*к13)</t>
  </si>
  <si>
    <t>Обща сума за осигуряване на условия за приобщаващо образование (к15*к16)</t>
  </si>
  <si>
    <t>Обща сума за подпомагане на храненето на ученици от I-IV клас (к19*к20)</t>
  </si>
  <si>
    <t>Обща сума за осигуряване на ЦОУД (к22*к23)</t>
  </si>
  <si>
    <t>Общо средства по единни разходни стандарти за училището (к8+к11+к14+к17+к18+к21+к24)</t>
  </si>
  <si>
    <t>к29</t>
  </si>
  <si>
    <t>к30</t>
  </si>
</sst>
</file>

<file path=xl/styles.xml><?xml version="1.0" encoding="utf-8"?>
<styleSheet xmlns="http://schemas.openxmlformats.org/spreadsheetml/2006/main">
  <numFmts count="4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лв&quot;_);\(#,##0&quot;лв&quot;\)"/>
    <numFmt numFmtId="181" formatCode="#,##0&quot;лв&quot;_);[Red]\(#,##0&quot;лв&quot;\)"/>
    <numFmt numFmtId="182" formatCode="#,##0.00&quot;лв&quot;_);\(#,##0.00&quot;лв&quot;\)"/>
    <numFmt numFmtId="183" formatCode="#,##0.00&quot;лв&quot;_);[Red]\(#,##0.00&quot;лв&quot;\)"/>
    <numFmt numFmtId="184" formatCode="_ * #,##0_)&quot;лв&quot;_ ;_ * \(#,##0\)&quot;лв&quot;_ ;_ * &quot;-&quot;_)&quot;лв&quot;_ ;_ @_ "/>
    <numFmt numFmtId="185" formatCode="_ * #,##0_)_л_в_ ;_ * \(#,##0\)_л_в_ ;_ * &quot;-&quot;_)_л_в_ ;_ @_ "/>
    <numFmt numFmtId="186" formatCode="_ * #,##0.00_)&quot;лв&quot;_ ;_ * \(#,##0.00\)&quot;лв&quot;_ ;_ * &quot;-&quot;??_)&quot;лв&quot;_ ;_ @_ "/>
    <numFmt numFmtId="187" formatCode="_ * #,##0.00_)_л_в_ ;_ * \(#,##0.00\)_л_в_ ;_ * &quot;-&quot;??_)_л_в_ ;_ @_ "/>
    <numFmt numFmtId="188" formatCode="[$-409]dddd\,\ mmmm\ dd\,\ yyyy"/>
    <numFmt numFmtId="189" formatCode="[$-409]h:mm:ss\ AM/PM"/>
    <numFmt numFmtId="190" formatCode="0.0%"/>
    <numFmt numFmtId="191" formatCode="0.0"/>
    <numFmt numFmtId="192" formatCode="0.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000"/>
    <numFmt numFmtId="198" formatCode="&quot;Да&quot;;&quot;Да&quot;;&quot;Не&quot;"/>
    <numFmt numFmtId="199" formatCode="&quot;Истина&quot;;&quot; Истина &quot;;&quot; Неистина &quot;"/>
    <numFmt numFmtId="200" formatCode="&quot;Включено&quot;;&quot; Включено &quot;;&quot; Изключено &quot;"/>
  </numFmts>
  <fonts count="56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Wingdings"/>
      <family val="0"/>
    </font>
    <font>
      <sz val="7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29" borderId="6" applyNumberFormat="0" applyAlignment="0" applyProtection="0"/>
    <xf numFmtId="0" fontId="47" fillId="29" borderId="2" applyNumberFormat="0" applyAlignment="0" applyProtection="0"/>
    <xf numFmtId="0" fontId="48" fillId="30" borderId="7" applyNumberFormat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1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14" fillId="0" borderId="0" xfId="0" applyFont="1" applyAlignment="1">
      <alignment horizontal="left" indent="4"/>
    </xf>
    <xf numFmtId="0" fontId="2" fillId="0" borderId="0" xfId="0" applyFont="1" applyAlignment="1">
      <alignment horizontal="left" indent="4"/>
    </xf>
    <xf numFmtId="0" fontId="2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9" fontId="8" fillId="0" borderId="10" xfId="0" applyNumberFormat="1" applyFont="1" applyBorder="1" applyAlignment="1">
      <alignment horizontal="center" vertical="center" wrapText="1"/>
    </xf>
    <xf numFmtId="9" fontId="16" fillId="37" borderId="10" xfId="0" applyNumberFormat="1" applyFont="1" applyFill="1" applyBorder="1" applyAlignment="1">
      <alignment horizontal="center" vertical="center" wrapText="1"/>
    </xf>
    <xf numFmtId="0" fontId="16" fillId="37" borderId="10" xfId="0" applyFont="1" applyFill="1" applyBorder="1" applyAlignment="1">
      <alignment horizontal="center" vertical="center" wrapText="1"/>
    </xf>
    <xf numFmtId="1" fontId="16" fillId="37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1" fontId="55" fillId="33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indent="4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16" borderId="10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1" fontId="3" fillId="38" borderId="10" xfId="0" applyNumberFormat="1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wrapText="1"/>
    </xf>
    <xf numFmtId="0" fontId="3" fillId="37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3"/>
  <sheetViews>
    <sheetView tabSelected="1" zoomScalePageLayoutView="0" workbookViewId="0" topLeftCell="A1">
      <selection activeCell="AF8" sqref="AF8"/>
    </sheetView>
  </sheetViews>
  <sheetFormatPr defaultColWidth="9.140625" defaultRowHeight="12.75"/>
  <cols>
    <col min="1" max="1" width="32.140625" style="7" customWidth="1"/>
    <col min="2" max="2" width="9.7109375" style="1" bestFit="1" customWidth="1"/>
    <col min="3" max="3" width="8.28125" style="1" bestFit="1" customWidth="1"/>
    <col min="4" max="4" width="14.28125" style="2" customWidth="1"/>
    <col min="5" max="6" width="21.7109375" style="2" customWidth="1"/>
    <col min="7" max="8" width="24.57421875" style="2" customWidth="1"/>
    <col min="9" max="9" width="14.28125" style="2" customWidth="1"/>
    <col min="10" max="10" width="13.57421875" style="1" bestFit="1" customWidth="1"/>
    <col min="11" max="11" width="12.00390625" style="1" bestFit="1" customWidth="1"/>
    <col min="12" max="12" width="19.28125" style="2" customWidth="1"/>
    <col min="13" max="13" width="12.8515625" style="1" customWidth="1"/>
    <col min="14" max="14" width="10.140625" style="49" bestFit="1" customWidth="1"/>
    <col min="15" max="15" width="11.00390625" style="2" customWidth="1"/>
    <col min="16" max="16" width="9.00390625" style="2" bestFit="1" customWidth="1"/>
    <col min="17" max="17" width="10.140625" style="1" bestFit="1" customWidth="1"/>
    <col min="18" max="18" width="11.00390625" style="1" customWidth="1"/>
    <col min="19" max="19" width="13.28125" style="2" bestFit="1" customWidth="1"/>
    <col min="20" max="20" width="14.00390625" style="1" customWidth="1"/>
    <col min="21" max="21" width="10.140625" style="1" bestFit="1" customWidth="1"/>
    <col min="22" max="22" width="17.57421875" style="2" bestFit="1" customWidth="1"/>
    <col min="23" max="23" width="11.00390625" style="2" customWidth="1"/>
    <col min="24" max="24" width="10.00390625" style="2" customWidth="1"/>
    <col min="25" max="25" width="17.57421875" style="2" customWidth="1"/>
    <col min="26" max="26" width="15.421875" style="2" customWidth="1"/>
    <col min="27" max="27" width="13.28125" style="2" customWidth="1"/>
    <col min="28" max="28" width="11.8515625" style="2" customWidth="1"/>
    <col min="29" max="29" width="10.8515625" style="2" bestFit="1" customWidth="1"/>
    <col min="30" max="30" width="16.57421875" style="2" customWidth="1"/>
    <col min="31" max="31" width="10.28125" style="1" customWidth="1"/>
    <col min="32" max="16384" width="9.140625" style="1" customWidth="1"/>
  </cols>
  <sheetData>
    <row r="1" spans="26:28" ht="15.75">
      <c r="Z1" s="7" t="s">
        <v>26</v>
      </c>
      <c r="AA1" s="7"/>
      <c r="AB1" s="7"/>
    </row>
    <row r="2" spans="26:28" ht="15.75">
      <c r="Z2" s="12" t="s">
        <v>72</v>
      </c>
      <c r="AA2" s="12"/>
      <c r="AB2" s="12"/>
    </row>
    <row r="3" spans="1:30" ht="15.75">
      <c r="A3" s="62" t="s">
        <v>25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</row>
    <row r="4" spans="1:30" ht="15.75">
      <c r="A4" s="62" t="s">
        <v>44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</row>
    <row r="5" spans="1:30" ht="15.75">
      <c r="A5" s="63" t="s">
        <v>65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</row>
    <row r="6" spans="1:30" ht="15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50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s="9" customFormat="1" ht="93" customHeight="1">
      <c r="A7" s="8"/>
      <c r="B7" s="64" t="s">
        <v>27</v>
      </c>
      <c r="C7" s="65"/>
      <c r="D7" s="65"/>
      <c r="E7" s="65"/>
      <c r="F7" s="65"/>
      <c r="G7" s="65"/>
      <c r="H7" s="65"/>
      <c r="I7" s="66"/>
      <c r="J7" s="64" t="s">
        <v>45</v>
      </c>
      <c r="K7" s="65"/>
      <c r="L7" s="66"/>
      <c r="M7" s="64" t="s">
        <v>28</v>
      </c>
      <c r="N7" s="65"/>
      <c r="O7" s="65"/>
      <c r="P7" s="65"/>
      <c r="Q7" s="65"/>
      <c r="R7" s="65"/>
      <c r="S7" s="66"/>
      <c r="T7" s="67" t="s">
        <v>63</v>
      </c>
      <c r="U7" s="67"/>
      <c r="V7" s="67"/>
      <c r="W7" s="67" t="s">
        <v>99</v>
      </c>
      <c r="X7" s="67"/>
      <c r="Y7" s="67"/>
      <c r="Z7" s="8"/>
      <c r="AA7" s="8"/>
      <c r="AB7" s="8"/>
      <c r="AC7" s="8"/>
      <c r="AD7" s="8"/>
    </row>
    <row r="8" spans="1:31" s="5" customFormat="1" ht="173.25">
      <c r="A8" s="4" t="s">
        <v>43</v>
      </c>
      <c r="B8" s="4" t="s">
        <v>4</v>
      </c>
      <c r="C8" s="4" t="s">
        <v>80</v>
      </c>
      <c r="D8" s="4" t="s">
        <v>68</v>
      </c>
      <c r="E8" s="4" t="s">
        <v>55</v>
      </c>
      <c r="F8" s="4" t="s">
        <v>64</v>
      </c>
      <c r="G8" s="4" t="s">
        <v>69</v>
      </c>
      <c r="H8" s="4" t="s">
        <v>70</v>
      </c>
      <c r="I8" s="34" t="s">
        <v>100</v>
      </c>
      <c r="J8" s="4" t="s">
        <v>4</v>
      </c>
      <c r="K8" s="4" t="s">
        <v>75</v>
      </c>
      <c r="L8" s="57" t="s">
        <v>101</v>
      </c>
      <c r="M8" s="4" t="s">
        <v>29</v>
      </c>
      <c r="N8" s="51" t="s">
        <v>76</v>
      </c>
      <c r="O8" s="60" t="s">
        <v>102</v>
      </c>
      <c r="P8" s="4" t="s">
        <v>30</v>
      </c>
      <c r="Q8" s="4" t="s">
        <v>77</v>
      </c>
      <c r="R8" s="19" t="s">
        <v>103</v>
      </c>
      <c r="S8" s="21" t="s">
        <v>31</v>
      </c>
      <c r="T8" s="4" t="s">
        <v>46</v>
      </c>
      <c r="U8" s="4" t="s">
        <v>78</v>
      </c>
      <c r="V8" s="20" t="s">
        <v>104</v>
      </c>
      <c r="W8" s="51" t="s">
        <v>74</v>
      </c>
      <c r="X8" s="4" t="s">
        <v>79</v>
      </c>
      <c r="Y8" s="55" t="s">
        <v>105</v>
      </c>
      <c r="Z8" s="25" t="s">
        <v>106</v>
      </c>
      <c r="AA8" s="25" t="s">
        <v>51</v>
      </c>
      <c r="AB8" s="26" t="s">
        <v>53</v>
      </c>
      <c r="AC8" s="27" t="s">
        <v>81</v>
      </c>
      <c r="AD8" s="28" t="s">
        <v>87</v>
      </c>
      <c r="AE8" s="26" t="s">
        <v>52</v>
      </c>
    </row>
    <row r="9" spans="1:31" s="5" customFormat="1" ht="15.75">
      <c r="A9" s="4"/>
      <c r="B9" s="4" t="s">
        <v>5</v>
      </c>
      <c r="C9" s="4" t="s">
        <v>6</v>
      </c>
      <c r="D9" s="4" t="s">
        <v>7</v>
      </c>
      <c r="E9" s="4" t="s">
        <v>8</v>
      </c>
      <c r="F9" s="4" t="s">
        <v>9</v>
      </c>
      <c r="G9" s="4" t="s">
        <v>10</v>
      </c>
      <c r="H9" s="4" t="s">
        <v>11</v>
      </c>
      <c r="I9" s="34" t="s">
        <v>12</v>
      </c>
      <c r="J9" s="4" t="s">
        <v>13</v>
      </c>
      <c r="K9" s="4" t="s">
        <v>14</v>
      </c>
      <c r="L9" s="57" t="s">
        <v>15</v>
      </c>
      <c r="M9" s="4" t="s">
        <v>16</v>
      </c>
      <c r="N9" s="51" t="s">
        <v>17</v>
      </c>
      <c r="O9" s="60" t="s">
        <v>18</v>
      </c>
      <c r="P9" s="4" t="s">
        <v>19</v>
      </c>
      <c r="Q9" s="4" t="s">
        <v>20</v>
      </c>
      <c r="R9" s="19" t="s">
        <v>21</v>
      </c>
      <c r="S9" s="21" t="s">
        <v>22</v>
      </c>
      <c r="T9" s="4" t="s">
        <v>23</v>
      </c>
      <c r="U9" s="4" t="s">
        <v>24</v>
      </c>
      <c r="V9" s="20" t="s">
        <v>47</v>
      </c>
      <c r="W9" s="51" t="s">
        <v>48</v>
      </c>
      <c r="X9" s="51" t="s">
        <v>49</v>
      </c>
      <c r="Y9" s="55" t="s">
        <v>82</v>
      </c>
      <c r="Z9" s="25" t="s">
        <v>83</v>
      </c>
      <c r="AA9" s="25" t="s">
        <v>84</v>
      </c>
      <c r="AB9" s="22" t="s">
        <v>85</v>
      </c>
      <c r="AC9" s="24" t="s">
        <v>86</v>
      </c>
      <c r="AD9" s="68" t="s">
        <v>107</v>
      </c>
      <c r="AE9" s="22" t="s">
        <v>108</v>
      </c>
    </row>
    <row r="10" spans="1:31" ht="31.5">
      <c r="A10" s="39" t="s">
        <v>71</v>
      </c>
      <c r="B10" s="3">
        <v>452</v>
      </c>
      <c r="C10" s="3">
        <v>1732</v>
      </c>
      <c r="D10" s="13">
        <f aca="true" t="shared" si="0" ref="D10:D15">B10*C10*90.1%</f>
        <v>705360.4639999999</v>
      </c>
      <c r="E10" s="13">
        <f aca="true" t="shared" si="1" ref="E10:E15">B10*C10*2%</f>
        <v>15657.28</v>
      </c>
      <c r="F10" s="3">
        <v>29000</v>
      </c>
      <c r="G10" s="13">
        <v>15130.75</v>
      </c>
      <c r="H10" s="13">
        <v>0</v>
      </c>
      <c r="I10" s="35">
        <f aca="true" t="shared" si="2" ref="I10:I15">SUM(D10:H10)</f>
        <v>765148.494</v>
      </c>
      <c r="J10" s="3">
        <f aca="true" t="shared" si="3" ref="J10:J15">SUM(B10)</f>
        <v>452</v>
      </c>
      <c r="K10" s="3">
        <v>25</v>
      </c>
      <c r="L10" s="58">
        <f aca="true" t="shared" si="4" ref="L10:L15">J10*K10</f>
        <v>11300</v>
      </c>
      <c r="M10" s="3">
        <v>2</v>
      </c>
      <c r="N10" s="52">
        <v>373</v>
      </c>
      <c r="O10" s="60">
        <f aca="true" t="shared" si="5" ref="O10:O15">M10*N10</f>
        <v>746</v>
      </c>
      <c r="P10" s="3">
        <v>13</v>
      </c>
      <c r="Q10" s="3">
        <v>326</v>
      </c>
      <c r="R10" s="19">
        <f aca="true" t="shared" si="6" ref="R10:R18">P10*Q10</f>
        <v>4238</v>
      </c>
      <c r="S10" s="21">
        <v>9483</v>
      </c>
      <c r="T10" s="3">
        <v>155</v>
      </c>
      <c r="U10" s="3">
        <v>72</v>
      </c>
      <c r="V10" s="20">
        <f aca="true" t="shared" si="7" ref="V10:V15">T10*U10</f>
        <v>11160</v>
      </c>
      <c r="W10" s="52">
        <v>203</v>
      </c>
      <c r="X10" s="52">
        <v>580</v>
      </c>
      <c r="Y10" s="55">
        <f>W10*X10</f>
        <v>117740</v>
      </c>
      <c r="Z10" s="38">
        <f>SUM(I10,L10,O10,R10,V10,S10,Y10)</f>
        <v>919815.494</v>
      </c>
      <c r="AA10" s="38">
        <v>5500</v>
      </c>
      <c r="AB10" s="23"/>
      <c r="AC10" s="36">
        <v>4299</v>
      </c>
      <c r="AD10" s="30">
        <f aca="true" t="shared" si="8" ref="AD10:AD15">SUM(Z10:AC10)</f>
        <v>929614.494</v>
      </c>
      <c r="AE10" s="23">
        <v>0</v>
      </c>
    </row>
    <row r="11" spans="1:31" s="2" customFormat="1" ht="31.5">
      <c r="A11" s="39" t="s">
        <v>54</v>
      </c>
      <c r="B11" s="3">
        <v>393</v>
      </c>
      <c r="C11" s="3">
        <v>1732</v>
      </c>
      <c r="D11" s="13">
        <f t="shared" si="0"/>
        <v>613289.0759999999</v>
      </c>
      <c r="E11" s="13">
        <f t="shared" si="1"/>
        <v>13613.52</v>
      </c>
      <c r="F11" s="3">
        <v>29000</v>
      </c>
      <c r="G11" s="13">
        <f>(C11*B16*4%*0)/(B12+B13+B14)</f>
        <v>0</v>
      </c>
      <c r="H11" s="13">
        <v>0</v>
      </c>
      <c r="I11" s="35">
        <f t="shared" si="2"/>
        <v>655902.5959999999</v>
      </c>
      <c r="J11" s="3">
        <f t="shared" si="3"/>
        <v>393</v>
      </c>
      <c r="K11" s="3">
        <f aca="true" t="shared" si="9" ref="K11:K17">SUM(K10)</f>
        <v>25</v>
      </c>
      <c r="L11" s="58">
        <f t="shared" si="4"/>
        <v>9825</v>
      </c>
      <c r="M11" s="3">
        <v>0</v>
      </c>
      <c r="N11" s="52">
        <f>SUM(N10)</f>
        <v>373</v>
      </c>
      <c r="O11" s="60">
        <f t="shared" si="5"/>
        <v>0</v>
      </c>
      <c r="P11" s="3">
        <v>10</v>
      </c>
      <c r="Q11" s="3">
        <v>326</v>
      </c>
      <c r="R11" s="19">
        <f t="shared" si="6"/>
        <v>3260</v>
      </c>
      <c r="S11" s="21">
        <v>0</v>
      </c>
      <c r="T11" s="3">
        <v>216</v>
      </c>
      <c r="U11" s="3">
        <f>SUM(U10)</f>
        <v>72</v>
      </c>
      <c r="V11" s="20">
        <f t="shared" si="7"/>
        <v>15552</v>
      </c>
      <c r="W11" s="52">
        <v>232</v>
      </c>
      <c r="X11" s="52">
        <v>580</v>
      </c>
      <c r="Y11" s="55">
        <f aca="true" t="shared" si="10" ref="Y11:Y18">W11*X11</f>
        <v>134560</v>
      </c>
      <c r="Z11" s="38">
        <f aca="true" t="shared" si="11" ref="Z10:Z15">SUM(I11,L11,O11,R11,V11,S11,Y11)</f>
        <v>819099.5959999999</v>
      </c>
      <c r="AA11" s="38">
        <v>5622</v>
      </c>
      <c r="AB11" s="23"/>
      <c r="AC11" s="36">
        <v>22521</v>
      </c>
      <c r="AD11" s="30">
        <f t="shared" si="8"/>
        <v>847242.5959999999</v>
      </c>
      <c r="AE11" s="23">
        <v>0</v>
      </c>
    </row>
    <row r="12" spans="1:31" ht="18.75">
      <c r="A12" s="39" t="s">
        <v>1</v>
      </c>
      <c r="B12" s="3">
        <v>60</v>
      </c>
      <c r="C12" s="3">
        <v>1732</v>
      </c>
      <c r="D12" s="3">
        <f t="shared" si="0"/>
        <v>93631.91999999998</v>
      </c>
      <c r="E12" s="13">
        <f t="shared" si="1"/>
        <v>2078.4</v>
      </c>
      <c r="F12" s="3">
        <v>29000</v>
      </c>
      <c r="G12" s="13">
        <f>(C12*B17*4%*0)/(B13+B14+B15)</f>
        <v>0</v>
      </c>
      <c r="H12" s="13">
        <v>0</v>
      </c>
      <c r="I12" s="35">
        <f t="shared" si="2"/>
        <v>124710.31999999998</v>
      </c>
      <c r="J12" s="3">
        <f t="shared" si="3"/>
        <v>60</v>
      </c>
      <c r="K12" s="3">
        <f t="shared" si="9"/>
        <v>25</v>
      </c>
      <c r="L12" s="58">
        <f t="shared" si="4"/>
        <v>1500</v>
      </c>
      <c r="M12" s="3">
        <v>1</v>
      </c>
      <c r="N12" s="52">
        <f>SUM(N11)</f>
        <v>373</v>
      </c>
      <c r="O12" s="60">
        <f t="shared" si="5"/>
        <v>373</v>
      </c>
      <c r="P12" s="3">
        <v>2</v>
      </c>
      <c r="Q12" s="3">
        <v>326</v>
      </c>
      <c r="R12" s="19">
        <f t="shared" si="6"/>
        <v>652</v>
      </c>
      <c r="S12" s="21">
        <v>0</v>
      </c>
      <c r="T12" s="3">
        <v>39</v>
      </c>
      <c r="U12" s="3">
        <f>SUM(U11)</f>
        <v>72</v>
      </c>
      <c r="V12" s="20">
        <f t="shared" si="7"/>
        <v>2808</v>
      </c>
      <c r="W12" s="52">
        <v>48</v>
      </c>
      <c r="X12" s="52">
        <v>580</v>
      </c>
      <c r="Y12" s="55">
        <f t="shared" si="10"/>
        <v>27840</v>
      </c>
      <c r="Z12" s="38">
        <f t="shared" si="11"/>
        <v>157883.31999999998</v>
      </c>
      <c r="AA12" s="38">
        <v>920</v>
      </c>
      <c r="AB12" s="23"/>
      <c r="AC12" s="36">
        <v>15.74</v>
      </c>
      <c r="AD12" s="30">
        <f t="shared" si="8"/>
        <v>158819.05999999997</v>
      </c>
      <c r="AE12" s="23">
        <v>22149</v>
      </c>
    </row>
    <row r="13" spans="1:31" ht="18.75">
      <c r="A13" s="39" t="s">
        <v>3</v>
      </c>
      <c r="B13" s="3">
        <v>58</v>
      </c>
      <c r="C13" s="3">
        <v>1732</v>
      </c>
      <c r="D13" s="13">
        <f t="shared" si="0"/>
        <v>90510.85599999999</v>
      </c>
      <c r="E13" s="13">
        <f t="shared" si="1"/>
        <v>2009.1200000000001</v>
      </c>
      <c r="F13" s="3">
        <v>29000</v>
      </c>
      <c r="G13" s="13">
        <f>(C13*B18*4%*0)/(B14+B15+B16)</f>
        <v>0</v>
      </c>
      <c r="H13" s="13">
        <v>0</v>
      </c>
      <c r="I13" s="35">
        <f t="shared" si="2"/>
        <v>121519.97599999998</v>
      </c>
      <c r="J13" s="3">
        <f t="shared" si="3"/>
        <v>58</v>
      </c>
      <c r="K13" s="3">
        <f t="shared" si="9"/>
        <v>25</v>
      </c>
      <c r="L13" s="58">
        <f t="shared" si="4"/>
        <v>1450</v>
      </c>
      <c r="M13" s="3">
        <v>0</v>
      </c>
      <c r="N13" s="52">
        <f>SUM(N12)</f>
        <v>373</v>
      </c>
      <c r="O13" s="60">
        <f t="shared" si="5"/>
        <v>0</v>
      </c>
      <c r="P13" s="3">
        <v>3</v>
      </c>
      <c r="Q13" s="3">
        <v>326</v>
      </c>
      <c r="R13" s="19">
        <f t="shared" si="6"/>
        <v>978</v>
      </c>
      <c r="S13" s="21">
        <v>0</v>
      </c>
      <c r="T13" s="3">
        <v>32</v>
      </c>
      <c r="U13" s="3">
        <f>SUM(U12)</f>
        <v>72</v>
      </c>
      <c r="V13" s="20">
        <f t="shared" si="7"/>
        <v>2304</v>
      </c>
      <c r="W13" s="52">
        <v>53</v>
      </c>
      <c r="X13" s="52">
        <v>580</v>
      </c>
      <c r="Y13" s="55">
        <f t="shared" si="10"/>
        <v>30740</v>
      </c>
      <c r="Z13" s="38">
        <f t="shared" si="11"/>
        <v>156991.97599999997</v>
      </c>
      <c r="AA13" s="38"/>
      <c r="AB13" s="23"/>
      <c r="AC13" s="36">
        <v>3.95</v>
      </c>
      <c r="AD13" s="30">
        <f t="shared" si="8"/>
        <v>156995.92599999998</v>
      </c>
      <c r="AE13" s="23">
        <v>20223</v>
      </c>
    </row>
    <row r="14" spans="1:31" ht="31.5">
      <c r="A14" s="39" t="s">
        <v>73</v>
      </c>
      <c r="B14" s="3">
        <v>52</v>
      </c>
      <c r="C14" s="3">
        <v>1732</v>
      </c>
      <c r="D14" s="13">
        <f t="shared" si="0"/>
        <v>81147.66399999999</v>
      </c>
      <c r="E14" s="13">
        <f t="shared" si="1"/>
        <v>1801.28</v>
      </c>
      <c r="F14" s="3">
        <v>0</v>
      </c>
      <c r="G14" s="13">
        <f>(C14*B19*4%*0)/(B15+B16+B17)</f>
        <v>0</v>
      </c>
      <c r="H14" s="13">
        <v>7370.87</v>
      </c>
      <c r="I14" s="35">
        <f t="shared" si="2"/>
        <v>90319.81399999998</v>
      </c>
      <c r="J14" s="3">
        <f t="shared" si="3"/>
        <v>52</v>
      </c>
      <c r="K14" s="3">
        <f t="shared" si="9"/>
        <v>25</v>
      </c>
      <c r="L14" s="58">
        <f t="shared" si="4"/>
        <v>1300</v>
      </c>
      <c r="M14" s="3">
        <v>3</v>
      </c>
      <c r="N14" s="52">
        <f>SUM(N13)</f>
        <v>373</v>
      </c>
      <c r="O14" s="60">
        <f t="shared" si="5"/>
        <v>1119</v>
      </c>
      <c r="P14" s="3">
        <v>3</v>
      </c>
      <c r="Q14" s="3">
        <v>326</v>
      </c>
      <c r="R14" s="19">
        <f t="shared" si="6"/>
        <v>978</v>
      </c>
      <c r="S14" s="21">
        <v>0</v>
      </c>
      <c r="T14" s="3">
        <v>32</v>
      </c>
      <c r="U14" s="3">
        <f>SUM(U13)</f>
        <v>72</v>
      </c>
      <c r="V14" s="20">
        <f t="shared" si="7"/>
        <v>2304</v>
      </c>
      <c r="W14" s="52">
        <v>50</v>
      </c>
      <c r="X14" s="52">
        <v>580</v>
      </c>
      <c r="Y14" s="55">
        <f t="shared" si="10"/>
        <v>29000</v>
      </c>
      <c r="Z14" s="38">
        <f t="shared" si="11"/>
        <v>125020.81399999998</v>
      </c>
      <c r="AA14" s="38">
        <v>243</v>
      </c>
      <c r="AB14" s="23">
        <v>52587</v>
      </c>
      <c r="AC14" s="36">
        <v>602.33</v>
      </c>
      <c r="AD14" s="30">
        <f t="shared" si="8"/>
        <v>178453.14399999997</v>
      </c>
      <c r="AE14" s="23">
        <v>0</v>
      </c>
    </row>
    <row r="15" spans="1:31" ht="31.5">
      <c r="A15" s="39" t="s">
        <v>2</v>
      </c>
      <c r="B15" s="3">
        <v>77</v>
      </c>
      <c r="C15" s="3">
        <v>1732</v>
      </c>
      <c r="D15" s="13">
        <f t="shared" si="0"/>
        <v>120160.96399999999</v>
      </c>
      <c r="E15" s="13">
        <f t="shared" si="1"/>
        <v>2667.28</v>
      </c>
      <c r="F15" s="3">
        <v>0</v>
      </c>
      <c r="G15" s="13">
        <f>(C15*B16*6%*0)/(B12+B13+B14)</f>
        <v>0</v>
      </c>
      <c r="H15" s="13">
        <v>10914.55</v>
      </c>
      <c r="I15" s="35">
        <f t="shared" si="2"/>
        <v>133742.794</v>
      </c>
      <c r="J15" s="3">
        <f t="shared" si="3"/>
        <v>77</v>
      </c>
      <c r="K15" s="3">
        <f t="shared" si="9"/>
        <v>25</v>
      </c>
      <c r="L15" s="58">
        <f t="shared" si="4"/>
        <v>1925</v>
      </c>
      <c r="M15" s="3">
        <v>0</v>
      </c>
      <c r="N15" s="52">
        <f>SUM(N14)</f>
        <v>373</v>
      </c>
      <c r="O15" s="60">
        <f t="shared" si="5"/>
        <v>0</v>
      </c>
      <c r="P15" s="3">
        <v>2</v>
      </c>
      <c r="Q15" s="3">
        <v>326</v>
      </c>
      <c r="R15" s="19">
        <f t="shared" si="6"/>
        <v>652</v>
      </c>
      <c r="S15" s="21">
        <v>0</v>
      </c>
      <c r="T15" s="3">
        <v>35</v>
      </c>
      <c r="U15" s="3">
        <f>SUM(U14)</f>
        <v>72</v>
      </c>
      <c r="V15" s="20">
        <f t="shared" si="7"/>
        <v>2520</v>
      </c>
      <c r="W15" s="52">
        <v>77</v>
      </c>
      <c r="X15" s="52">
        <v>580</v>
      </c>
      <c r="Y15" s="55">
        <f t="shared" si="10"/>
        <v>44660</v>
      </c>
      <c r="Z15" s="38">
        <f t="shared" si="11"/>
        <v>183499.794</v>
      </c>
      <c r="AA15" s="38">
        <v>700</v>
      </c>
      <c r="AB15" s="23">
        <v>41118</v>
      </c>
      <c r="AC15" s="36">
        <v>2089</v>
      </c>
      <c r="AD15" s="30">
        <f t="shared" si="8"/>
        <v>227406.794</v>
      </c>
      <c r="AE15" s="23">
        <v>0</v>
      </c>
    </row>
    <row r="16" spans="1:31" s="2" customFormat="1" ht="18.75">
      <c r="A16" s="6" t="s">
        <v>0</v>
      </c>
      <c r="B16" s="4">
        <f>SUM(B10:B15)</f>
        <v>1092</v>
      </c>
      <c r="C16" s="3">
        <v>1732</v>
      </c>
      <c r="D16" s="45">
        <f aca="true" t="shared" si="12" ref="D16:J16">SUM(D10:D15)</f>
        <v>1704100.9439999994</v>
      </c>
      <c r="E16" s="4">
        <f t="shared" si="12"/>
        <v>37826.880000000005</v>
      </c>
      <c r="F16" s="4">
        <f t="shared" si="12"/>
        <v>116000</v>
      </c>
      <c r="G16" s="45">
        <f t="shared" si="12"/>
        <v>15130.75</v>
      </c>
      <c r="H16" s="45">
        <f t="shared" si="12"/>
        <v>18285.42</v>
      </c>
      <c r="I16" s="35">
        <f t="shared" si="12"/>
        <v>1891343.994</v>
      </c>
      <c r="J16" s="4">
        <f t="shared" si="12"/>
        <v>1092</v>
      </c>
      <c r="K16" s="4">
        <f t="shared" si="9"/>
        <v>25</v>
      </c>
      <c r="L16" s="57">
        <f>SUM(L10:L15)</f>
        <v>27300</v>
      </c>
      <c r="M16" s="4">
        <f>SUM(M10:M15)</f>
        <v>6</v>
      </c>
      <c r="N16" s="51">
        <f>SUM(N10)</f>
        <v>373</v>
      </c>
      <c r="O16" s="60">
        <f>SUM(O10:O15)</f>
        <v>2238</v>
      </c>
      <c r="P16" s="4">
        <f>SUM(P10:P15)</f>
        <v>33</v>
      </c>
      <c r="Q16" s="4">
        <f>SUM(Q10)</f>
        <v>326</v>
      </c>
      <c r="R16" s="19">
        <f>SUM(R10:R15)</f>
        <v>10758</v>
      </c>
      <c r="S16" s="21">
        <f>SUM(S10:S15)</f>
        <v>9483</v>
      </c>
      <c r="T16" s="4">
        <f>SUM(T10:T15)</f>
        <v>509</v>
      </c>
      <c r="U16" s="4">
        <f>SUM(U10)</f>
        <v>72</v>
      </c>
      <c r="V16" s="20">
        <f aca="true" t="shared" si="13" ref="V16:AE16">SUM(V10:V15)</f>
        <v>36648</v>
      </c>
      <c r="W16" s="51">
        <f>SUM(W10:W15)</f>
        <v>663</v>
      </c>
      <c r="X16" s="52">
        <v>580</v>
      </c>
      <c r="Y16" s="55">
        <f>SUM(Y10:Y15)</f>
        <v>384540</v>
      </c>
      <c r="Z16" s="10">
        <f t="shared" si="13"/>
        <v>2362310.994</v>
      </c>
      <c r="AA16" s="10">
        <f t="shared" si="13"/>
        <v>12985</v>
      </c>
      <c r="AB16" s="46">
        <f t="shared" si="13"/>
        <v>93705</v>
      </c>
      <c r="AC16" s="24">
        <f t="shared" si="13"/>
        <v>29531.020000000004</v>
      </c>
      <c r="AD16" s="30">
        <f t="shared" si="13"/>
        <v>2498532.0139999995</v>
      </c>
      <c r="AE16" s="22">
        <f t="shared" si="13"/>
        <v>42372</v>
      </c>
    </row>
    <row r="17" spans="1:31" s="2" customFormat="1" ht="31.5">
      <c r="A17" s="32" t="s">
        <v>66</v>
      </c>
      <c r="B17" s="3">
        <v>1069</v>
      </c>
      <c r="C17" s="3">
        <f>SUM(C16)</f>
        <v>1732</v>
      </c>
      <c r="D17" s="3">
        <f>B17*C17*100%</f>
        <v>1851508</v>
      </c>
      <c r="E17" s="3"/>
      <c r="F17" s="3"/>
      <c r="G17" s="13"/>
      <c r="H17" s="13"/>
      <c r="I17" s="33">
        <f>SUM(D17:G17)</f>
        <v>1851508</v>
      </c>
      <c r="J17" s="3">
        <f>SUM(B17)</f>
        <v>1069</v>
      </c>
      <c r="K17" s="37">
        <f t="shared" si="9"/>
        <v>25</v>
      </c>
      <c r="L17" s="59">
        <f>J17*K17</f>
        <v>26725</v>
      </c>
      <c r="M17" s="3">
        <v>8</v>
      </c>
      <c r="N17" s="52">
        <f>SUM(N16)</f>
        <v>373</v>
      </c>
      <c r="O17" s="61">
        <f>M17*N17</f>
        <v>2984</v>
      </c>
      <c r="P17" s="3">
        <v>31</v>
      </c>
      <c r="Q17" s="3">
        <f>SUM(Q16)</f>
        <v>326</v>
      </c>
      <c r="R17" s="41">
        <f t="shared" si="6"/>
        <v>10106</v>
      </c>
      <c r="S17" s="42"/>
      <c r="T17" s="3">
        <v>734</v>
      </c>
      <c r="U17" s="3">
        <f>SUM(U16)</f>
        <v>72</v>
      </c>
      <c r="V17" s="40">
        <f>T17*U17</f>
        <v>52848</v>
      </c>
      <c r="W17" s="52">
        <v>656</v>
      </c>
      <c r="X17" s="52">
        <v>580</v>
      </c>
      <c r="Y17" s="56">
        <f t="shared" si="10"/>
        <v>380480</v>
      </c>
      <c r="Z17" s="3">
        <v>0</v>
      </c>
      <c r="AA17" s="3"/>
      <c r="AB17" s="43"/>
      <c r="AC17" s="24"/>
      <c r="AD17" s="29"/>
      <c r="AE17" s="22"/>
    </row>
    <row r="18" spans="1:31" ht="31.5">
      <c r="A18" s="31" t="s">
        <v>67</v>
      </c>
      <c r="B18" s="4">
        <f>B17-B16</f>
        <v>-23</v>
      </c>
      <c r="C18" s="3">
        <f>SUM(C16)</f>
        <v>1732</v>
      </c>
      <c r="D18" s="3">
        <f>B18*C18*100%</f>
        <v>-39836</v>
      </c>
      <c r="E18" s="3"/>
      <c r="F18" s="3"/>
      <c r="G18" s="13"/>
      <c r="H18" s="13"/>
      <c r="I18" s="44">
        <f>SUM(D18:G18)</f>
        <v>-39836</v>
      </c>
      <c r="J18" s="4">
        <f>SUM(B18)</f>
        <v>-23</v>
      </c>
      <c r="K18" s="3">
        <f>SUM(K16)</f>
        <v>25</v>
      </c>
      <c r="L18" s="59">
        <f>J18*K18</f>
        <v>-575</v>
      </c>
      <c r="M18" s="4">
        <f>M17-M16</f>
        <v>2</v>
      </c>
      <c r="N18" s="52">
        <f>SUM(N17)</f>
        <v>373</v>
      </c>
      <c r="O18" s="61">
        <f>M18*N18</f>
        <v>746</v>
      </c>
      <c r="P18" s="4">
        <f>P17-P16</f>
        <v>-2</v>
      </c>
      <c r="Q18" s="3">
        <f>SUM(Q17)</f>
        <v>326</v>
      </c>
      <c r="R18" s="41">
        <f t="shared" si="6"/>
        <v>-652</v>
      </c>
      <c r="S18" s="42"/>
      <c r="T18" s="4">
        <f>T17-T16</f>
        <v>225</v>
      </c>
      <c r="U18" s="3">
        <f>SUM(U17)</f>
        <v>72</v>
      </c>
      <c r="V18" s="40">
        <f>T18*U18</f>
        <v>16200</v>
      </c>
      <c r="W18" s="4">
        <f>W17-W16</f>
        <v>-7</v>
      </c>
      <c r="X18" s="52">
        <v>580</v>
      </c>
      <c r="Y18" s="56">
        <f t="shared" si="10"/>
        <v>-4060</v>
      </c>
      <c r="Z18" s="3">
        <v>0</v>
      </c>
      <c r="AA18" s="3"/>
      <c r="AB18" s="43"/>
      <c r="AC18" s="24"/>
      <c r="AD18" s="30" t="s">
        <v>50</v>
      </c>
      <c r="AE18" s="22"/>
    </row>
    <row r="19" spans="1:25" ht="15.75">
      <c r="A19" s="15"/>
      <c r="V19" s="1"/>
      <c r="W19" s="1"/>
      <c r="X19" s="1"/>
      <c r="Y19" s="1"/>
    </row>
    <row r="20" spans="1:25" ht="15.75">
      <c r="A20" s="12" t="s">
        <v>88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V20" s="1"/>
      <c r="W20" s="1"/>
      <c r="X20" s="1"/>
      <c r="Y20" s="1"/>
    </row>
    <row r="21" ht="15.75">
      <c r="A21" s="15"/>
    </row>
    <row r="22" spans="1:30" ht="15.75">
      <c r="A22" s="2" t="s">
        <v>32</v>
      </c>
      <c r="K22" s="2"/>
      <c r="Q22" s="2"/>
      <c r="R22" s="2"/>
      <c r="Z22" s="1"/>
      <c r="AA22" s="1"/>
      <c r="AB22" s="1"/>
      <c r="AC22" s="1"/>
      <c r="AD22" s="1"/>
    </row>
    <row r="23" ht="15.75">
      <c r="A23" s="2" t="s">
        <v>33</v>
      </c>
    </row>
    <row r="24" ht="15.75">
      <c r="A24" s="2" t="s">
        <v>34</v>
      </c>
    </row>
    <row r="25" ht="15.75">
      <c r="A25" s="2" t="s">
        <v>35</v>
      </c>
    </row>
    <row r="26" ht="15.75">
      <c r="A26" s="14"/>
    </row>
    <row r="27" spans="1:11" ht="15.75">
      <c r="A27" s="12" t="s">
        <v>89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ht="15.75">
      <c r="A28" s="2" t="s">
        <v>90</v>
      </c>
    </row>
    <row r="29" ht="15.75">
      <c r="A29" s="2" t="s">
        <v>36</v>
      </c>
    </row>
    <row r="30" ht="15.75">
      <c r="A30" s="2" t="s">
        <v>37</v>
      </c>
    </row>
    <row r="31" ht="15.75">
      <c r="A31" s="14"/>
    </row>
    <row r="32" spans="1:16" ht="15.75">
      <c r="A32" s="12" t="s">
        <v>38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53"/>
      <c r="O32" s="12"/>
      <c r="P32" s="12"/>
    </row>
    <row r="33" spans="1:25" ht="15.75">
      <c r="A33" s="2" t="s">
        <v>97</v>
      </c>
      <c r="T33" s="12"/>
      <c r="U33" s="12"/>
      <c r="V33" s="12"/>
      <c r="W33" s="12"/>
      <c r="X33" s="12"/>
      <c r="Y33" s="12"/>
    </row>
    <row r="34" spans="1:25" ht="15.75">
      <c r="A34" s="1" t="s">
        <v>56</v>
      </c>
      <c r="T34" s="12"/>
      <c r="U34" s="12"/>
      <c r="V34" s="12"/>
      <c r="W34" s="12"/>
      <c r="X34" s="12"/>
      <c r="Y34" s="12"/>
    </row>
    <row r="35" spans="1:30" ht="15.75">
      <c r="A35" s="1" t="s">
        <v>57</v>
      </c>
      <c r="T35" s="12"/>
      <c r="U35" s="12"/>
      <c r="V35" s="12"/>
      <c r="W35" s="12"/>
      <c r="X35" s="12"/>
      <c r="Y35" s="12"/>
      <c r="Z35" s="1"/>
      <c r="AA35" s="1"/>
      <c r="AB35" s="1"/>
      <c r="AC35" s="1"/>
      <c r="AD35" s="1"/>
    </row>
    <row r="36" spans="1:30" ht="15.75">
      <c r="A36" s="47" t="s">
        <v>91</v>
      </c>
      <c r="T36" s="12"/>
      <c r="U36" s="12"/>
      <c r="V36" s="12"/>
      <c r="W36" s="12"/>
      <c r="X36" s="12"/>
      <c r="Y36" s="12"/>
      <c r="Z36" s="1"/>
      <c r="AA36" s="1"/>
      <c r="AB36" s="1"/>
      <c r="AC36" s="1"/>
      <c r="AD36" s="1"/>
    </row>
    <row r="37" spans="1:30" ht="15.75">
      <c r="A37" s="1" t="s">
        <v>39</v>
      </c>
      <c r="Z37" s="1"/>
      <c r="AA37" s="1"/>
      <c r="AB37" s="1"/>
      <c r="AC37" s="1"/>
      <c r="AD37" s="1"/>
    </row>
    <row r="38" spans="1:30" ht="15.75">
      <c r="A38" s="1"/>
      <c r="Z38" s="1"/>
      <c r="AA38" s="1"/>
      <c r="AB38" s="1"/>
      <c r="AC38" s="1"/>
      <c r="AD38" s="1"/>
    </row>
    <row r="39" spans="1:30" ht="15.75">
      <c r="A39" s="16" t="s">
        <v>92</v>
      </c>
      <c r="Z39" s="1"/>
      <c r="AA39" s="1"/>
      <c r="AB39" s="1"/>
      <c r="AC39" s="1"/>
      <c r="AD39" s="1"/>
    </row>
    <row r="40" spans="1:30" ht="15.75">
      <c r="A40" s="17" t="s">
        <v>59</v>
      </c>
      <c r="Z40" s="1"/>
      <c r="AA40" s="1"/>
      <c r="AB40" s="1"/>
      <c r="AC40" s="1"/>
      <c r="AD40" s="1"/>
    </row>
    <row r="41" spans="1:30" ht="15.75">
      <c r="A41" s="17" t="s">
        <v>41</v>
      </c>
      <c r="Z41" s="1"/>
      <c r="AA41" s="1"/>
      <c r="AB41" s="1"/>
      <c r="AC41" s="1"/>
      <c r="AD41" s="1"/>
    </row>
    <row r="42" spans="1:30" ht="15.75">
      <c r="A42" s="18" t="s">
        <v>60</v>
      </c>
      <c r="Z42" s="1"/>
      <c r="AA42" s="1"/>
      <c r="AB42" s="1"/>
      <c r="AC42" s="1"/>
      <c r="AD42" s="1"/>
    </row>
    <row r="43" spans="1:30" ht="15.75">
      <c r="A43" s="16" t="s">
        <v>93</v>
      </c>
      <c r="Z43" s="1"/>
      <c r="AA43" s="1"/>
      <c r="AB43" s="1"/>
      <c r="AC43" s="1"/>
      <c r="AD43" s="1"/>
    </row>
    <row r="44" spans="1:30" ht="15.75">
      <c r="A44" s="17" t="s">
        <v>61</v>
      </c>
      <c r="Z44" s="1"/>
      <c r="AA44" s="1"/>
      <c r="AB44" s="1"/>
      <c r="AC44" s="1"/>
      <c r="AD44" s="1"/>
    </row>
    <row r="45" spans="1:30" ht="15.75">
      <c r="A45" s="17" t="s">
        <v>62</v>
      </c>
      <c r="Z45" s="1"/>
      <c r="AA45" s="1"/>
      <c r="AB45" s="1"/>
      <c r="AC45" s="1"/>
      <c r="AD45" s="1"/>
    </row>
    <row r="46" spans="1:30" ht="15.75">
      <c r="A46" s="17" t="s">
        <v>41</v>
      </c>
      <c r="Z46" s="1"/>
      <c r="AA46" s="1"/>
      <c r="AB46" s="1"/>
      <c r="AC46" s="1"/>
      <c r="AD46" s="1"/>
    </row>
    <row r="47" spans="1:30" ht="15.75">
      <c r="A47" s="16" t="s">
        <v>94</v>
      </c>
      <c r="Z47" s="1"/>
      <c r="AA47" s="1"/>
      <c r="AB47" s="1"/>
      <c r="AC47" s="1"/>
      <c r="AD47" s="1"/>
    </row>
    <row r="48" spans="1:30" ht="15.75">
      <c r="A48" s="48" t="s">
        <v>95</v>
      </c>
      <c r="Z48" s="1"/>
      <c r="AA48" s="1"/>
      <c r="AB48" s="1"/>
      <c r="AC48" s="1"/>
      <c r="AD48" s="1"/>
    </row>
    <row r="49" spans="1:30" ht="15.75">
      <c r="A49" s="48" t="s">
        <v>96</v>
      </c>
      <c r="Z49" s="1"/>
      <c r="AA49" s="1"/>
      <c r="AB49" s="1"/>
      <c r="AC49" s="1"/>
      <c r="AD49" s="1"/>
    </row>
    <row r="50" spans="1:30" ht="15.75">
      <c r="A50" s="16" t="s">
        <v>58</v>
      </c>
      <c r="Z50" s="1"/>
      <c r="AA50" s="1"/>
      <c r="AB50" s="1"/>
      <c r="AC50" s="1"/>
      <c r="AD50" s="1"/>
    </row>
    <row r="51" spans="1:30" ht="15.75">
      <c r="A51" s="17" t="s">
        <v>40</v>
      </c>
      <c r="F51" s="18"/>
      <c r="G51" s="18"/>
      <c r="H51" s="18"/>
      <c r="I51" s="18"/>
      <c r="J51" s="18"/>
      <c r="K51" s="18"/>
      <c r="L51" s="18"/>
      <c r="M51" s="18"/>
      <c r="N51" s="54"/>
      <c r="O51" s="18"/>
      <c r="P51" s="18"/>
      <c r="Q51" s="18"/>
      <c r="R51" s="18"/>
      <c r="S51" s="18"/>
      <c r="Z51" s="1"/>
      <c r="AA51" s="1"/>
      <c r="AB51" s="1"/>
      <c r="AC51" s="1"/>
      <c r="AD51" s="1"/>
    </row>
    <row r="52" spans="1:30" ht="15.75">
      <c r="A52" s="17" t="s">
        <v>41</v>
      </c>
      <c r="T52" s="18"/>
      <c r="U52" s="18"/>
      <c r="V52" s="18"/>
      <c r="W52" s="18"/>
      <c r="X52" s="18"/>
      <c r="Y52" s="18"/>
      <c r="Z52" s="1"/>
      <c r="AA52" s="1"/>
      <c r="AB52" s="1"/>
      <c r="AC52" s="1"/>
      <c r="AD52" s="1"/>
    </row>
    <row r="53" spans="1:30" ht="15.75">
      <c r="A53" s="18" t="s">
        <v>42</v>
      </c>
      <c r="B53" s="18"/>
      <c r="C53" s="18"/>
      <c r="D53" s="18"/>
      <c r="E53" s="18"/>
      <c r="Z53" s="1"/>
      <c r="AA53" s="1"/>
      <c r="AB53" s="1"/>
      <c r="AC53" s="1"/>
      <c r="AD53" s="1"/>
    </row>
    <row r="54" spans="1:30" ht="15.75">
      <c r="A54" s="15"/>
      <c r="Z54" s="1"/>
      <c r="AA54" s="1"/>
      <c r="AB54" s="1"/>
      <c r="AC54" s="1"/>
      <c r="AD54" s="1"/>
    </row>
    <row r="55" spans="1:30" ht="15.75">
      <c r="A55" s="2" t="s">
        <v>98</v>
      </c>
      <c r="Z55" s="1"/>
      <c r="AA55" s="1"/>
      <c r="AB55" s="1"/>
      <c r="AC55" s="1"/>
      <c r="AD55" s="1"/>
    </row>
    <row r="58" spans="1:30" ht="15.75">
      <c r="A58" s="12"/>
      <c r="Z58" s="1"/>
      <c r="AA58" s="1"/>
      <c r="AB58" s="1"/>
      <c r="AC58" s="1"/>
      <c r="AD58" s="1"/>
    </row>
    <row r="60" spans="1:30" ht="15.75">
      <c r="A60" s="2"/>
      <c r="Z60" s="1"/>
      <c r="AA60" s="1"/>
      <c r="AB60" s="1"/>
      <c r="AC60" s="1"/>
      <c r="AD60" s="1"/>
    </row>
    <row r="61" spans="1:30" ht="15.75">
      <c r="A61" s="2"/>
      <c r="Z61" s="1"/>
      <c r="AA61" s="1"/>
      <c r="AB61" s="1"/>
      <c r="AC61" s="1"/>
      <c r="AD61" s="1"/>
    </row>
    <row r="62" spans="1:30" ht="15.75">
      <c r="A62" s="2"/>
      <c r="Z62" s="1"/>
      <c r="AA62" s="1"/>
      <c r="AB62" s="1"/>
      <c r="AC62" s="1"/>
      <c r="AD62" s="1"/>
    </row>
    <row r="63" spans="1:30" ht="15.75">
      <c r="A63" s="2"/>
      <c r="Z63" s="1"/>
      <c r="AA63" s="1"/>
      <c r="AB63" s="1"/>
      <c r="AC63" s="1"/>
      <c r="AD63" s="1"/>
    </row>
  </sheetData>
  <sheetProtection/>
  <mergeCells count="8">
    <mergeCell ref="A3:AD3"/>
    <mergeCell ref="A4:AD4"/>
    <mergeCell ref="A5:AD5"/>
    <mergeCell ref="B7:I7"/>
    <mergeCell ref="J7:L7"/>
    <mergeCell ref="M7:S7"/>
    <mergeCell ref="T7:V7"/>
    <mergeCell ref="W7:Y7"/>
  </mergeCells>
  <printOptions horizontalCentered="1"/>
  <pageMargins left="0" right="0" top="0.75" bottom="0.196850393700787" header="0.75" footer="0.196850393700787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Muni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Mulkibar</dc:creator>
  <cp:keywords/>
  <dc:description/>
  <cp:lastModifiedBy>Muzeyda</cp:lastModifiedBy>
  <cp:lastPrinted>2014-01-07T11:18:36Z</cp:lastPrinted>
  <dcterms:created xsi:type="dcterms:W3CDTF">2008-01-30T10:37:02Z</dcterms:created>
  <dcterms:modified xsi:type="dcterms:W3CDTF">2017-01-25T12:09:42Z</dcterms:modified>
  <cp:category/>
  <cp:version/>
  <cp:contentType/>
  <cp:contentStatus/>
</cp:coreProperties>
</file>