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<sst xmlns="http://schemas.openxmlformats.org/spreadsheetml/2006/main" count="2860" uniqueCount="2079">
  <si>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</si>
  <si>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</si>
  <si>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</si>
  <si>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</si>
  <si>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</si>
  <si>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</si>
  <si>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</si>
  <si>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</si>
  <si>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</si>
  <si>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</si>
  <si>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</si>
  <si>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</si>
  <si>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</si>
  <si>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</si>
  <si>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</si>
  <si>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</si>
  <si>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</si>
  <si>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</si>
  <si>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</si>
  <si>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</si>
  <si>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</si>
  <si>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</si>
  <si>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</si>
  <si>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</si>
  <si>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</si>
  <si>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</si>
  <si>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</si>
  <si>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</si>
  <si>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</si>
  <si>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</si>
  <si>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</si>
  <si>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</si>
  <si>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</si>
  <si>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</si>
  <si>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</si>
  <si>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</si>
  <si>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</si>
  <si>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</si>
  <si>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</si>
  <si>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</si>
  <si>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</si>
  <si>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</si>
  <si>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</si>
  <si>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</si>
  <si>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</si>
  <si>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</si>
  <si>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</si>
  <si>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</si>
  <si>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</si>
  <si>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</si>
  <si>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</si>
  <si>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</si>
  <si>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</si>
  <si>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</si>
  <si>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</si>
  <si>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</si>
  <si>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</si>
  <si>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</si>
  <si>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</si>
  <si>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</si>
  <si>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</si>
  <si>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</si>
  <si>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</si>
  <si>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</si>
  <si>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</si>
  <si>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</si>
  <si>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</si>
  <si>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</si>
  <si>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</si>
  <si>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</si>
  <si>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</si>
  <si>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</si>
  <si>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</si>
  <si>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</si>
  <si>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</si>
  <si>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</si>
  <si>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</si>
  <si>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</si>
  <si>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</si>
  <si>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</si>
  <si>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</si>
  <si>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</si>
  <si>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</si>
  <si>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</si>
  <si>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</si>
  <si>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</si>
  <si>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</si>
  <si>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</si>
  <si>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</si>
  <si>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</si>
  <si>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</si>
  <si>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</si>
  <si>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</si>
  <si>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</si>
  <si>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</si>
  <si>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</si>
  <si>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</si>
  <si>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</si>
  <si>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</si>
  <si>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</si>
  <si>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</si>
  <si>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</si>
  <si>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</si>
  <si>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</si>
  <si>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</si>
  <si>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</si>
  <si>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</si>
  <si>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</si>
  <si>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</si>
  <si>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</si>
  <si>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</si>
  <si>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</si>
  <si>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</si>
  <si>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</si>
  <si>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</si>
  <si>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</si>
  <si>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</si>
  <si>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</si>
  <si>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</si>
  <si>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</si>
  <si>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</si>
  <si>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</si>
  <si>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</si>
  <si>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</si>
  <si>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</si>
  <si>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</si>
  <si>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</si>
  <si>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</si>
  <si>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</si>
  <si>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</si>
  <si>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</si>
  <si>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</si>
  <si>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</si>
  <si>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</si>
  <si>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</si>
  <si>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</si>
  <si>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</si>
  <si>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</si>
  <si>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</si>
  <si>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</si>
  <si>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</si>
  <si>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</si>
  <si>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</si>
  <si>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</si>
  <si>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</si>
  <si>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</si>
  <si>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</si>
  <si>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</si>
  <si>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</si>
  <si>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</si>
  <si>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</si>
  <si>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</si>
  <si>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</si>
  <si>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</si>
  <si>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</si>
  <si>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</si>
  <si>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</si>
  <si>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</si>
  <si>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</si>
  <si>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</si>
  <si>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</si>
  <si>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</si>
  <si>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</si>
  <si>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</si>
  <si>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</si>
  <si>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</si>
  <si>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</si>
  <si>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</si>
  <si>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</si>
  <si>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</si>
  <si>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</si>
  <si>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</si>
  <si>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</si>
  <si>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</si>
  <si>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</si>
  <si>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</si>
  <si>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</si>
  <si>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</si>
  <si>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</si>
  <si>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</si>
  <si>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</si>
  <si>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</si>
  <si>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</si>
  <si>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</si>
  <si>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</si>
  <si>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</si>
  <si>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</si>
  <si>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</si>
  <si>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</si>
  <si>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</si>
  <si>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</si>
  <si>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</si>
  <si>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</si>
  <si>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</si>
  <si>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</si>
  <si>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</si>
  <si>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</si>
  <si>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</si>
  <si>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</si>
  <si>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</si>
  <si>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</si>
  <si>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</si>
  <si>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</si>
  <si>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</si>
  <si>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</si>
  <si>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</si>
  <si>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</si>
  <si>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</si>
  <si>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</si>
  <si>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</si>
  <si>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</si>
  <si>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</si>
  <si>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</si>
  <si>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</si>
  <si>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</si>
  <si>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</si>
  <si>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</si>
  <si>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</si>
  <si>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</si>
  <si>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</si>
  <si>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</si>
  <si>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</si>
  <si>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</si>
  <si>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</si>
  <si>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</si>
  <si>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</si>
  <si>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</si>
  <si>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</si>
  <si>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</si>
  <si>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</si>
  <si>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</si>
  <si>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</si>
  <si>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</si>
  <si>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</si>
  <si>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</si>
  <si>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</si>
  <si>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</si>
  <si>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</si>
  <si>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</si>
  <si>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</si>
  <si>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</si>
  <si>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</si>
  <si>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</si>
  <si>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</si>
  <si>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</si>
  <si>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</si>
  <si>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</si>
  <si>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</si>
  <si>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</si>
  <si>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</si>
  <si>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09.07.2018г.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</si>
  <si>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</si>
  <si>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</si>
  <si>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</si>
  <si>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</si>
  <si>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</si>
  <si>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</si>
  <si>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</si>
  <si>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</si>
  <si>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</si>
  <si>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</si>
  <si>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</si>
  <si>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</si>
  <si>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</si>
  <si>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</si>
  <si>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</si>
  <si>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</si>
  <si>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</si>
  <si>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</si>
  <si>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</si>
  <si>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</si>
  <si>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</si>
  <si>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</si>
  <si>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</si>
  <si>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</si>
  <si>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</si>
  <si>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</si>
  <si>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</si>
  <si>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</si>
  <si>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</si>
  <si>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</si>
  <si>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</si>
  <si>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</si>
  <si>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</si>
  <si>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</si>
  <si>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</si>
  <si>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</si>
  <si>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</si>
  <si>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</si>
  <si>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</si>
  <si>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</si>
  <si>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</si>
  <si>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</si>
  <si>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</si>
  <si>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</si>
  <si>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</si>
  <si>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</si>
  <si>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</si>
  <si>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</si>
  <si>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</si>
  <si>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</si>
  <si>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</si>
  <si>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</si>
  <si>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</si>
  <si>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</si>
  <si>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</si>
  <si>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</si>
  <si>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</si>
  <si>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</si>
  <si>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</si>
  <si>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</si>
  <si>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</si>
  <si>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</si>
  <si>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</si>
  <si>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</si>
  <si>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</si>
  <si>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</si>
  <si>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</si>
  <si>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</si>
  <si>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</si>
  <si>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</si>
  <si>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</si>
  <si>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</si>
  <si>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</si>
  <si>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</si>
  <si>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</si>
  <si>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</si>
  <si>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</si>
  <si>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</si>
  <si>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</si>
  <si>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</si>
  <si>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</si>
  <si>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</si>
  <si>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</si>
  <si>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</si>
  <si>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</si>
  <si>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</si>
  <si>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</si>
  <si>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</si>
  <si>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</si>
  <si>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</si>
  <si>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</si>
  <si>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</si>
  <si>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</si>
  <si>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</si>
  <si>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</si>
  <si>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</si>
  <si>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</si>
  <si>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</si>
  <si>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</si>
  <si>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</si>
  <si>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</si>
  <si>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</si>
  <si>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</si>
  <si>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</si>
  <si>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</si>
  <si>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</si>
  <si>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</si>
  <si>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</si>
  <si>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</si>
  <si>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</si>
  <si>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</si>
  <si>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</si>
  <si>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</si>
  <si>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</si>
  <si>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</si>
  <si>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</si>
  <si>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</si>
  <si>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</si>
  <si>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</si>
  <si>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</si>
  <si>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</si>
  <si>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</si>
  <si>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</si>
  <si>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</si>
  <si>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</si>
  <si>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</si>
  <si>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</si>
  <si>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</si>
  <si>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</si>
  <si>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</si>
  <si>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</si>
  <si>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</si>
  <si>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</si>
  <si>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</si>
  <si>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</si>
  <si>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</si>
  <si>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</si>
  <si>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</si>
  <si>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</si>
  <si>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</si>
  <si>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</si>
  <si>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</si>
  <si>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</si>
  <si>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</si>
  <si>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</si>
  <si>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</si>
  <si>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</si>
  <si>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</si>
  <si>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</si>
  <si>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</si>
  <si>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</si>
  <si>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</si>
  <si>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</si>
  <si>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</si>
  <si>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</si>
  <si>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</si>
  <si>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</si>
  <si>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</si>
  <si>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</si>
  <si>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</si>
  <si>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</si>
  <si>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</si>
  <si>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</si>
  <si>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</si>
  <si>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</si>
  <si>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</si>
  <si>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</si>
  <si>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</si>
  <si>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</si>
  <si>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</si>
  <si>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</si>
  <si>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</si>
  <si>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</si>
  <si>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</si>
  <si>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</si>
  <si>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</si>
  <si>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</si>
  <si>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</si>
  <si>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</si>
  <si>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</si>
  <si>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</si>
  <si>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</si>
  <si>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</si>
  <si>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</si>
  <si>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</si>
  <si>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</si>
  <si>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</si>
  <si>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</si>
  <si>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</si>
  <si>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</si>
  <si>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</si>
  <si>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</si>
  <si>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</si>
  <si>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</si>
  <si>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</si>
  <si>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</si>
  <si>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</si>
  <si>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</si>
  <si>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</si>
  <si>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</si>
  <si>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</si>
  <si>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</si>
  <si>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</si>
  <si>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</si>
  <si>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</si>
  <si>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</si>
  <si>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</si>
  <si>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</si>
  <si>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</si>
  <si>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</si>
  <si>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</si>
  <si>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</si>
  <si>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</si>
  <si>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</si>
  <si>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</si>
  <si>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</si>
  <si>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</si>
  <si>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</si>
  <si>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</si>
  <si>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</si>
  <si>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</si>
  <si>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</si>
  <si>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</si>
  <si>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</si>
  <si>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</si>
  <si>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</si>
  <si>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</si>
  <si>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</si>
  <si>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</si>
  <si>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</si>
  <si>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</si>
  <si>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</si>
  <si>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</si>
  <si>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</si>
  <si>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</si>
  <si>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</si>
  <si>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</si>
  <si>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</si>
  <si>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</si>
  <si>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</si>
  <si>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</si>
  <si>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</si>
  <si>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</si>
  <si>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</si>
  <si>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</si>
  <si>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</si>
  <si>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</si>
  <si>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</si>
  <si>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</si>
  <si>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</si>
  <si>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</si>
  <si>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</si>
  <si>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</si>
  <si>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</si>
  <si>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</si>
  <si>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</si>
  <si>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</si>
  <si>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</si>
  <si>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</si>
  <si>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</si>
  <si>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</si>
  <si>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</si>
  <si>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</si>
  <si>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</si>
  <si>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</si>
  <si>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</si>
  <si>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</si>
  <si>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</si>
  <si>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</si>
  <si>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</si>
  <si>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</si>
  <si>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</si>
  <si>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</si>
  <si>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</si>
  <si>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</si>
  <si>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</si>
  <si>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</si>
  <si>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</si>
  <si>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</si>
  <si>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</si>
  <si>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</si>
  <si>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</si>
  <si>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</si>
  <si>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</si>
  <si>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</si>
  <si>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</si>
  <si>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</si>
  <si>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</si>
  <si>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</si>
  <si>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</si>
  <si>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</si>
  <si>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</si>
  <si>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</si>
  <si>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</si>
  <si>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</si>
  <si>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</si>
  <si>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</si>
  <si>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</si>
  <si>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</si>
  <si>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</si>
  <si>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</si>
  <si>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</si>
  <si>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</si>
  <si>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</si>
  <si>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</si>
  <si>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</si>
  <si>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</si>
  <si>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</si>
  <si>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</si>
  <si>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</si>
  <si>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</si>
  <si>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</si>
  <si>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</si>
  <si>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</si>
  <si>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</si>
  <si>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</si>
  <si>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</si>
  <si>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</si>
  <si>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</si>
  <si>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</si>
  <si>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</si>
  <si>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</si>
  <si>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</si>
  <si>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</si>
  <si>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</si>
  <si>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</si>
  <si>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</si>
  <si>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</si>
  <si>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</si>
  <si>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</si>
  <si>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</si>
  <si>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</si>
  <si>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</si>
  <si>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</si>
  <si>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</si>
  <si>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</si>
  <si>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</si>
  <si>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</si>
  <si>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</si>
  <si>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</si>
  <si>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</si>
  <si>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</si>
  <si>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</si>
  <si>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</si>
  <si>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</si>
  <si>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</si>
  <si>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</si>
  <si>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</si>
  <si>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</si>
  <si>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</si>
  <si>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</si>
  <si>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</si>
  <si>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</si>
  <si>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</si>
  <si>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</si>
  <si>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</si>
  <si>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</si>
  <si>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</si>
  <si>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</si>
  <si>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</si>
  <si>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</si>
  <si>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</si>
  <si>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</si>
  <si>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</si>
  <si>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</si>
  <si>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</si>
  <si>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</si>
  <si>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</si>
  <si>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</si>
  <si>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</si>
  <si>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</si>
  <si>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</si>
  <si>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</si>
  <si>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</si>
  <si>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</si>
  <si>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</si>
  <si>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</si>
  <si>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</si>
  <si>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</si>
  <si>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</si>
  <si>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</si>
  <si>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</si>
  <si>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</si>
  <si>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</si>
  <si>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</si>
  <si>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</si>
  <si>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</si>
  <si>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</si>
  <si>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</si>
  <si>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</si>
  <si>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</si>
  <si>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</si>
  <si>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</si>
  <si>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</si>
  <si>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</si>
  <si>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</si>
  <si>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</si>
  <si>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</si>
  <si>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</si>
  <si>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</si>
  <si>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</si>
  <si>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</si>
  <si>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</si>
  <si>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</si>
  <si>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</si>
  <si>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</si>
  <si>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</si>
  <si>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</si>
  <si>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</si>
  <si>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</si>
  <si>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</si>
  <si>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</si>
  <si>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</si>
  <si>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</si>
  <si>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</si>
  <si>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</si>
  <si>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</si>
  <si>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</si>
  <si>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</si>
  <si>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</si>
  <si>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</si>
  <si>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</si>
  <si>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</si>
  <si>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</si>
  <si>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</si>
  <si>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</si>
  <si>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</si>
  <si>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</si>
  <si>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</si>
  <si>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</si>
  <si>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</si>
  <si>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</si>
  <si>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</si>
  <si>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</si>
  <si>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</si>
  <si>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</si>
  <si>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</si>
  <si>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</si>
  <si>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</si>
  <si>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</si>
  <si>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</si>
  <si>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</si>
  <si>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</si>
  <si>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</si>
  <si>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</si>
  <si>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</si>
  <si>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</si>
  <si>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</si>
  <si>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</si>
  <si>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</si>
  <si>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</si>
  <si>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</si>
  <si>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</si>
  <si>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</si>
  <si>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</si>
  <si>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</si>
  <si>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</si>
  <si>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</si>
  <si>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</si>
  <si>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</si>
  <si>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</si>
  <si>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</si>
  <si>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</si>
  <si>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</si>
  <si>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</si>
  <si>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</si>
  <si>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</si>
  <si>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</si>
  <si>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</si>
  <si>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</si>
  <si>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</si>
  <si>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</si>
  <si>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</si>
  <si>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</si>
  <si>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</si>
  <si>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</si>
  <si>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</si>
  <si>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</si>
  <si>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</si>
  <si>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</si>
  <si>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</si>
  <si>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</si>
  <si>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</si>
  <si>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</si>
  <si>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</si>
  <si>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</si>
  <si>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</si>
  <si>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</si>
  <si>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</si>
  <si>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</si>
  <si>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</si>
  <si>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</si>
  <si>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</si>
  <si>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</si>
  <si>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</si>
  <si>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</si>
  <si>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</si>
  <si>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</si>
  <si>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</si>
  <si>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</si>
  <si>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</si>
  <si>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</si>
  <si>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</si>
  <si>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</si>
  <si>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</si>
  <si>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</si>
  <si>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</si>
  <si>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</si>
  <si>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</si>
  <si>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</si>
  <si>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</si>
  <si>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</si>
  <si>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</si>
  <si>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</si>
  <si>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</si>
  <si>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</si>
  <si>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</si>
  <si>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</si>
  <si>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</si>
  <si>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</si>
  <si>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</si>
  <si>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</si>
  <si>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</si>
  <si>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</si>
  <si>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</si>
  <si>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</si>
  <si>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</si>
  <si>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</si>
  <si>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</si>
  <si>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</si>
  <si>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</si>
  <si>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</si>
  <si>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</si>
  <si>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</si>
  <si>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</si>
  <si>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</si>
  <si>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</si>
  <si>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</si>
  <si>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</si>
  <si>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</si>
  <si>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</si>
  <si>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</si>
  <si>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</si>
  <si>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</si>
  <si>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</si>
  <si>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</si>
  <si>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</si>
  <si>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</si>
  <si>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</si>
  <si>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</si>
  <si>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</si>
  <si>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</si>
  <si>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</si>
  <si>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</si>
  <si>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</si>
  <si>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</si>
  <si>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</si>
  <si>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</si>
  <si>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</si>
  <si>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</si>
  <si>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</si>
  <si>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</si>
  <si>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</si>
  <si>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</si>
  <si>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</si>
  <si>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</si>
  <si>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</si>
  <si>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</si>
  <si>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</si>
  <si>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</si>
  <si>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</si>
  <si>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</si>
  <si>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</si>
  <si>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</si>
  <si>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</si>
  <si>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</si>
  <si>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</si>
  <si>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</si>
  <si>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</si>
  <si>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</si>
  <si>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</si>
  <si>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</si>
  <si>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</si>
  <si>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</si>
  <si>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</si>
  <si>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</si>
  <si>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</si>
  <si>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</si>
  <si>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</si>
  <si>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</si>
  <si>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</si>
  <si>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</si>
  <si>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</si>
  <si>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</si>
  <si>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</si>
  <si>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</si>
  <si>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</si>
  <si>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</si>
  <si>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</si>
  <si>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</si>
  <si>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</si>
  <si>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</si>
  <si>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</si>
  <si>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</si>
  <si>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</si>
  <si>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</si>
  <si>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</si>
  <si>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</si>
  <si>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</si>
  <si>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</si>
  <si>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</si>
  <si>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</si>
  <si>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</si>
  <si>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</si>
  <si>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</si>
  <si>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</si>
  <si>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</si>
  <si>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</si>
  <si>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</si>
  <si>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</si>
  <si>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</si>
  <si>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</si>
  <si>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</si>
  <si>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</si>
  <si>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</si>
  <si>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</si>
  <si>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</si>
  <si>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</si>
  <si>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</si>
  <si>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</si>
  <si>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</si>
  <si>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</si>
  <si>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</si>
  <si>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</si>
  <si>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</si>
  <si>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</si>
  <si>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</si>
  <si>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</si>
  <si>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</si>
  <si>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</si>
  <si>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</si>
  <si>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</si>
  <si>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</si>
  <si>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</si>
  <si>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</si>
  <si>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</si>
  <si>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</si>
  <si>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</si>
  <si>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</si>
  <si>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</si>
  <si>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</si>
  <si>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</si>
  <si>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</si>
  <si>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</si>
  <si>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</si>
  <si>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</si>
  <si>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</si>
  <si>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</si>
  <si>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</si>
  <si>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</si>
  <si>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</si>
  <si>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</si>
  <si>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</si>
  <si>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</si>
  <si>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</si>
  <si>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</si>
  <si>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</si>
  <si>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</si>
  <si>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</si>
  <si>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</si>
  <si>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</si>
  <si>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</si>
  <si>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</si>
  <si>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</si>
  <si>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</si>
  <si>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</si>
  <si>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</si>
  <si>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</si>
  <si>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</si>
  <si>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</si>
  <si>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</si>
  <si>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</si>
  <si>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</si>
  <si>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</si>
  <si>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</si>
  <si>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</si>
  <si>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</si>
  <si>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</si>
  <si>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</si>
  <si>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</si>
  <si>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</si>
  <si>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</si>
  <si>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</si>
  <si>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</si>
  <si>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</si>
  <si>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</si>
  <si>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</si>
  <si>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</si>
  <si>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</si>
  <si>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</si>
  <si>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</si>
  <si>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</si>
  <si>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</si>
  <si>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</si>
  <si>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</si>
  <si>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</si>
  <si>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</si>
  <si>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</si>
  <si>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</si>
  <si>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</si>
  <si>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</si>
  <si>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</si>
  <si>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</si>
  <si>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</si>
  <si>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</si>
  <si>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</si>
  <si>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</si>
  <si>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</si>
  <si>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</si>
  <si>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</si>
  <si>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</si>
  <si>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</si>
  <si>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</si>
  <si>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</si>
  <si>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</si>
  <si>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</si>
  <si>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</si>
  <si>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</si>
  <si>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</si>
  <si>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</si>
  <si>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</si>
  <si>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</si>
  <si>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</si>
  <si>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</si>
  <si>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</si>
  <si>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</si>
  <si>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</si>
  <si>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</si>
  <si>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</si>
  <si>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</si>
  <si>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</si>
  <si>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</si>
  <si>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</si>
  <si>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</si>
  <si>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</si>
  <si>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</si>
  <si>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</si>
  <si>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</si>
  <si>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</si>
  <si>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</si>
  <si>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</si>
  <si>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</si>
  <si>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</si>
  <si>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</si>
  <si>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</si>
  <si>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</si>
  <si>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</si>
  <si>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</si>
  <si>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</si>
  <si>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</si>
  <si>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</si>
  <si>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</si>
  <si>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</si>
  <si>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</si>
  <si>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</si>
  <si>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</si>
  <si>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</si>
  <si>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</si>
  <si>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</si>
  <si>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</si>
  <si>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</si>
  <si>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</si>
  <si>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</si>
  <si>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</si>
  <si>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</si>
  <si>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</si>
  <si>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</si>
  <si>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</si>
  <si>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</si>
  <si>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</si>
  <si>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</si>
  <si>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</si>
  <si>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</si>
  <si>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</si>
  <si>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</si>
  <si>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</si>
  <si>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</si>
  <si>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</si>
  <si>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</si>
  <si>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</si>
  <si>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</si>
  <si>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</si>
  <si>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</si>
  <si>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</si>
  <si>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</si>
  <si>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</si>
  <si>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</si>
  <si>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</si>
  <si>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</si>
  <si>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</si>
  <si>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</si>
  <si>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</si>
  <si>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</si>
  <si>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</si>
  <si>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</si>
  <si>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</si>
  <si>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</si>
  <si>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</si>
  <si>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</si>
  <si>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</si>
  <si>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</si>
  <si>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</si>
  <si>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</si>
  <si>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</si>
  <si>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</si>
  <si>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</si>
  <si>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</si>
  <si>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</si>
  <si>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</si>
  <si>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</si>
  <si>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</si>
  <si>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</si>
  <si>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</si>
  <si>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</si>
  <si>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</si>
  <si>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</si>
  <si>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</si>
  <si>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</si>
  <si>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</si>
  <si>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</si>
  <si>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</si>
  <si>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</si>
  <si>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</si>
  <si>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</si>
  <si>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</si>
  <si>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</si>
  <si>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</si>
  <si>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</si>
  <si>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</si>
  <si>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</si>
  <si>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</si>
  <si>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</si>
  <si>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</si>
  <si>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</si>
  <si>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</si>
  <si>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</si>
  <si>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</si>
  <si>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</si>
  <si>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</si>
  <si>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</si>
  <si>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</si>
  <si>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</si>
  <si>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</si>
  <si>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</si>
  <si>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</si>
  <si>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</si>
  <si>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</si>
  <si>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</si>
  <si>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</si>
  <si>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</si>
  <si>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</si>
  <si>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</si>
  <si>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</si>
  <si>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</si>
  <si>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</si>
  <si>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</si>
  <si>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</si>
  <si>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</si>
  <si>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</si>
  <si>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</si>
  <si>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</si>
  <si>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</si>
  <si>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</si>
  <si>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</si>
  <si>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</si>
  <si>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</si>
  <si>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</si>
  <si>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</si>
  <si>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</si>
  <si>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</si>
  <si>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</si>
  <si>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</si>
  <si>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</si>
  <si>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</si>
  <si>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Мерал Мехмед</t>
  </si>
  <si>
    <t>ипж Сунай Хасан</t>
  </si>
  <si>
    <t>Ширин Хабиб</t>
  </si>
  <si>
    <t>www.momchilgrad.bg</t>
  </si>
  <si>
    <t>b750</t>
  </si>
  <si>
    <t>d628</t>
  </si>
  <si>
    <t>c922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</si>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</sst>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81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3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4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4" fillId="41" borderId="16" xfId="34" applyFont="1" applyFill="1" applyBorder="1" applyAlignment="1">
      <alignment horizontal="center" vertical="center" wrapText="1"/>
      <protection/>
    </xf>
    <xf numFmtId="0" fontId="124" fillId="41" borderId="17" xfId="34" applyFont="1" applyFill="1" applyBorder="1" applyAlignment="1">
      <alignment horizontal="center" vertical="center"/>
      <protection/>
    </xf>
    <xf numFmtId="0" fontId="124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5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6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4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27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3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3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28" fillId="41" borderId="16" xfId="34" applyFont="1" applyFill="1" applyBorder="1" applyAlignment="1" applyProtection="1">
      <alignment horizontal="center" vertical="center" wrapText="1"/>
      <protection/>
    </xf>
    <xf numFmtId="0" fontId="129" fillId="41" borderId="20" xfId="34" applyFont="1" applyFill="1" applyBorder="1" applyAlignment="1" applyProtection="1">
      <alignment horizontal="center" vertical="center"/>
      <protection/>
    </xf>
    <xf numFmtId="0" fontId="129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0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2" fillId="36" borderId="84" xfId="42" applyNumberFormat="1" applyFont="1" applyFill="1" applyBorder="1" applyAlignment="1" applyProtection="1" quotePrefix="1">
      <alignment horizontal="right" vertical="center"/>
      <protection/>
    </xf>
    <xf numFmtId="0" fontId="132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3" fillId="41" borderId="49" xfId="42" applyNumberFormat="1" applyFont="1" applyFill="1" applyBorder="1" applyAlignment="1" applyProtection="1">
      <alignment horizontal="right" vertical="center"/>
      <protection/>
    </xf>
    <xf numFmtId="0" fontId="129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4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5" fillId="43" borderId="15" xfId="0" applyFont="1" applyFill="1" applyBorder="1" applyAlignment="1" applyProtection="1">
      <alignment horizontal="left" vertical="center"/>
      <protection/>
    </xf>
    <xf numFmtId="0" fontId="136" fillId="43" borderId="15" xfId="34" applyFont="1" applyFill="1" applyBorder="1" applyAlignment="1" applyProtection="1">
      <alignment horizontal="center" vertical="center"/>
      <protection/>
    </xf>
    <xf numFmtId="0" fontId="137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38" fillId="43" borderId="23" xfId="34" applyFont="1" applyFill="1" applyBorder="1" applyAlignment="1" applyProtection="1" quotePrefix="1">
      <alignment horizontal="center" vertical="center"/>
      <protection/>
    </xf>
    <xf numFmtId="0" fontId="138" fillId="43" borderId="24" xfId="34" applyFont="1" applyFill="1" applyBorder="1" applyAlignment="1" applyProtection="1">
      <alignment horizontal="center" vertical="center"/>
      <protection/>
    </xf>
    <xf numFmtId="0" fontId="139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97" fillId="43" borderId="19" xfId="34" applyFont="1" applyFill="1" applyBorder="1" applyAlignment="1" applyProtection="1">
      <alignment horizontal="center" vertical="center" wrapText="1"/>
      <protection/>
    </xf>
    <xf numFmtId="0" fontId="140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38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1" fillId="43" borderId="49" xfId="42" applyFont="1" applyFill="1" applyBorder="1" applyAlignment="1" quotePrefix="1">
      <alignment horizontal="right" vertical="center"/>
      <protection/>
    </xf>
    <xf numFmtId="0" fontId="138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0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1" fillId="43" borderId="49" xfId="42" applyFont="1" applyFill="1" applyBorder="1" applyAlignment="1" applyProtection="1" quotePrefix="1">
      <alignment horizontal="right" vertical="center"/>
      <protection/>
    </xf>
    <xf numFmtId="0" fontId="138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6" fillId="41" borderId="15" xfId="34" applyFont="1" applyFill="1" applyBorder="1" applyAlignment="1" applyProtection="1">
      <alignment horizontal="center" vertical="center"/>
      <protection/>
    </xf>
    <xf numFmtId="0" fontId="137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2" fillId="36" borderId="103" xfId="38" applyFont="1" applyFill="1" applyBorder="1" applyProtection="1">
      <alignment/>
      <protection/>
    </xf>
    <xf numFmtId="196" fontId="14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3" fillId="40" borderId="14" xfId="34" applyFont="1" applyFill="1" applyBorder="1" applyAlignment="1" applyProtection="1">
      <alignment horizontal="left" vertical="center"/>
      <protection/>
    </xf>
    <xf numFmtId="0" fontId="144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5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6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2" fillId="36" borderId="103" xfId="38" applyNumberFormat="1" applyFont="1" applyFill="1" applyBorder="1" applyProtection="1">
      <alignment/>
      <protection/>
    </xf>
    <xf numFmtId="196" fontId="147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2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99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48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49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0" fillId="36" borderId="25" xfId="0" applyNumberFormat="1" applyFont="1" applyFill="1" applyBorder="1" applyAlignment="1" applyProtection="1" quotePrefix="1">
      <alignment/>
      <protection/>
    </xf>
    <xf numFmtId="195" fontId="151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0" fillId="36" borderId="105" xfId="0" applyNumberFormat="1" applyFont="1" applyFill="1" applyBorder="1" applyAlignment="1" applyProtection="1" quotePrefix="1">
      <alignment/>
      <protection/>
    </xf>
    <xf numFmtId="195" fontId="151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2" fillId="40" borderId="0" xfId="40" applyFont="1" applyFill="1" applyProtection="1">
      <alignment/>
      <protection/>
    </xf>
    <xf numFmtId="0" fontId="125" fillId="40" borderId="0" xfId="37" applyFont="1" applyFill="1" applyAlignment="1" applyProtection="1">
      <alignment horizontal="center" vertical="center"/>
      <protection/>
    </xf>
    <xf numFmtId="0" fontId="153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5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4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3" fillId="36" borderId="12" xfId="0" applyNumberFormat="1" applyFont="1" applyFill="1" applyBorder="1" applyAlignment="1" applyProtection="1">
      <alignment horizontal="center" vertical="center"/>
      <protection/>
    </xf>
    <xf numFmtId="0" fontId="1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5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38" fillId="36" borderId="12" xfId="46" applyNumberFormat="1" applyFont="1" applyFill="1" applyBorder="1" applyAlignment="1" applyProtection="1">
      <alignment horizontal="center" vertical="center"/>
      <protection/>
    </xf>
    <xf numFmtId="0" fontId="154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6" fillId="40" borderId="0" xfId="40" applyFont="1" applyFill="1" applyBorder="1" applyAlignment="1" applyProtection="1">
      <alignment horizontal="center"/>
      <protection/>
    </xf>
    <xf numFmtId="195" fontId="95" fillId="40" borderId="0" xfId="47" applyNumberFormat="1" applyFont="1" applyFill="1" applyBorder="1" applyAlignment="1" applyProtection="1">
      <alignment/>
      <protection/>
    </xf>
    <xf numFmtId="38" fontId="95" fillId="40" borderId="0" xfId="47" applyNumberFormat="1" applyFont="1" applyFill="1" applyBorder="1" applyProtection="1">
      <alignment/>
      <protection/>
    </xf>
    <xf numFmtId="0" fontId="95" fillId="40" borderId="0" xfId="47" applyNumberFormat="1" applyFont="1" applyFill="1" applyAlignment="1" applyProtection="1">
      <alignment/>
      <protection/>
    </xf>
    <xf numFmtId="0" fontId="155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57" fillId="36" borderId="12" xfId="34" applyNumberFormat="1" applyFont="1" applyFill="1" applyBorder="1" applyAlignment="1" applyProtection="1">
      <alignment horizontal="center" vertical="center"/>
      <protection/>
    </xf>
    <xf numFmtId="0" fontId="158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6" fillId="41" borderId="126" xfId="37" applyNumberFormat="1" applyFont="1" applyFill="1" applyBorder="1" applyAlignment="1" applyProtection="1" quotePrefix="1">
      <alignment horizontal="center" wrapText="1"/>
      <protection/>
    </xf>
    <xf numFmtId="201" fontId="135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5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0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6" fillId="41" borderId="132" xfId="37" applyNumberFormat="1" applyFont="1" applyFill="1" applyBorder="1" applyAlignment="1" applyProtection="1" quotePrefix="1">
      <alignment horizontal="center"/>
      <protection/>
    </xf>
    <xf numFmtId="185" fontId="161" fillId="41" borderId="132" xfId="37" applyNumberFormat="1" applyFont="1" applyFill="1" applyBorder="1" applyAlignment="1" applyProtection="1" quotePrefix="1">
      <alignment horizontal="center"/>
      <protection/>
    </xf>
    <xf numFmtId="202" fontId="125" fillId="40" borderId="132" xfId="37" applyNumberFormat="1" applyFont="1" applyFill="1" applyBorder="1" applyAlignment="1" applyProtection="1" quotePrefix="1">
      <alignment horizontal="center"/>
      <protection/>
    </xf>
    <xf numFmtId="185" fontId="124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0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2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1" fillId="36" borderId="82" xfId="37" applyNumberFormat="1" applyFont="1" applyFill="1" applyBorder="1" applyAlignment="1" applyProtection="1" quotePrefix="1">
      <alignment/>
      <protection/>
    </xf>
    <xf numFmtId="195" fontId="150" fillId="36" borderId="82" xfId="37" applyNumberFormat="1" applyFont="1" applyFill="1" applyBorder="1" applyAlignment="1" applyProtection="1" quotePrefix="1">
      <alignment/>
      <protection/>
    </xf>
    <xf numFmtId="195" fontId="150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0" fillId="40" borderId="105" xfId="37" applyNumberFormat="1" applyFont="1" applyFill="1" applyBorder="1" applyAlignment="1" applyProtection="1" quotePrefix="1">
      <alignment/>
      <protection/>
    </xf>
    <xf numFmtId="195" fontId="150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0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3" fillId="41" borderId="159" xfId="37" applyNumberFormat="1" applyFont="1" applyFill="1" applyBorder="1" applyAlignment="1" applyProtection="1">
      <alignment horizontal="center"/>
      <protection/>
    </xf>
    <xf numFmtId="196" fontId="164" fillId="41" borderId="160" xfId="37" applyNumberFormat="1" applyFont="1" applyFill="1" applyBorder="1" applyAlignment="1" applyProtection="1">
      <alignment horizontal="center"/>
      <protection/>
    </xf>
    <xf numFmtId="196" fontId="165" fillId="47" borderId="159" xfId="37" applyNumberFormat="1" applyFont="1" applyFill="1" applyBorder="1" applyAlignment="1" applyProtection="1">
      <alignment horizontal="center"/>
      <protection/>
    </xf>
    <xf numFmtId="196" fontId="166" fillId="47" borderId="160" xfId="37" applyNumberFormat="1" applyFont="1" applyFill="1" applyBorder="1" applyAlignment="1" applyProtection="1">
      <alignment horizontal="center"/>
      <protection/>
    </xf>
    <xf numFmtId="196" fontId="167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3" fillId="41" borderId="165" xfId="37" applyNumberFormat="1" applyFont="1" applyFill="1" applyBorder="1" applyAlignment="1" applyProtection="1">
      <alignment horizontal="center"/>
      <protection/>
    </xf>
    <xf numFmtId="196" fontId="164" fillId="41" borderId="166" xfId="37" applyNumberFormat="1" applyFont="1" applyFill="1" applyBorder="1" applyAlignment="1" applyProtection="1">
      <alignment horizontal="center"/>
      <protection/>
    </xf>
    <xf numFmtId="196" fontId="165" fillId="47" borderId="165" xfId="37" applyNumberFormat="1" applyFont="1" applyFill="1" applyBorder="1" applyAlignment="1" applyProtection="1">
      <alignment horizontal="center"/>
      <protection/>
    </xf>
    <xf numFmtId="196" fontId="166" fillId="47" borderId="166" xfId="37" applyNumberFormat="1" applyFont="1" applyFill="1" applyBorder="1" applyAlignment="1" applyProtection="1">
      <alignment horizontal="center"/>
      <protection/>
    </xf>
    <xf numFmtId="196" fontId="167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92" fontId="123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68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69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29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0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1" fillId="49" borderId="0" xfId="36" applyFont="1" applyFill="1" applyBorder="1">
      <alignment/>
      <protection/>
    </xf>
    <xf numFmtId="0" fontId="171" fillId="49" borderId="0" xfId="36" applyFont="1" applyFill="1" applyBorder="1" applyAlignment="1">
      <alignment/>
      <protection/>
    </xf>
    <xf numFmtId="0" fontId="171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1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2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2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2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28" fillId="50" borderId="66" xfId="34" applyNumberFormat="1" applyFont="1" applyFill="1" applyBorder="1" applyAlignment="1" quotePrefix="1">
      <alignment horizontal="center"/>
      <protection/>
    </xf>
    <xf numFmtId="0" fontId="95" fillId="50" borderId="66" xfId="34" applyFont="1" applyFill="1" applyBorder="1">
      <alignment/>
      <protection/>
    </xf>
    <xf numFmtId="49" fontId="172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3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4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5" fillId="50" borderId="61" xfId="34" applyNumberFormat="1" applyFont="1" applyFill="1" applyBorder="1" applyAlignment="1">
      <alignment horizontal="left"/>
      <protection/>
    </xf>
    <xf numFmtId="0" fontId="95" fillId="50" borderId="142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95" fillId="50" borderId="111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5" fillId="50" borderId="64" xfId="34" applyFont="1" applyFill="1" applyBorder="1" applyAlignment="1">
      <alignment horizontal="left"/>
      <protection/>
    </xf>
    <xf numFmtId="0" fontId="171" fillId="0" borderId="0" xfId="36" applyFont="1" applyFill="1" applyBorder="1" quotePrefix="1">
      <alignment/>
      <protection/>
    </xf>
    <xf numFmtId="188" fontId="171" fillId="0" borderId="0" xfId="36" applyNumberFormat="1" applyFont="1" applyFill="1" applyBorder="1">
      <alignment/>
      <protection/>
    </xf>
    <xf numFmtId="0" fontId="95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6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7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176" xfId="34" applyFont="1" applyFill="1" applyBorder="1" applyAlignment="1">
      <alignment horizontal="left"/>
      <protection/>
    </xf>
    <xf numFmtId="0" fontId="176" fillId="0" borderId="0" xfId="34" applyNumberFormat="1" applyFont="1" applyFill="1" applyBorder="1" applyAlignment="1" quotePrefix="1">
      <alignment horizontal="center"/>
      <protection/>
    </xf>
    <xf numFmtId="0" fontId="177" fillId="0" borderId="0" xfId="34" applyFont="1" applyFill="1" applyBorder="1" applyAlignment="1">
      <alignment horizontal="left"/>
      <protection/>
    </xf>
    <xf numFmtId="0" fontId="171" fillId="49" borderId="12" xfId="36" applyFont="1" applyFill="1" applyBorder="1">
      <alignment/>
      <protection/>
    </xf>
    <xf numFmtId="0" fontId="171" fillId="49" borderId="12" xfId="36" applyFont="1" applyFill="1" applyBorder="1" applyAlignment="1">
      <alignment/>
      <protection/>
    </xf>
    <xf numFmtId="0" fontId="171" fillId="0" borderId="12" xfId="36" applyFont="1" applyFill="1" applyBorder="1">
      <alignment/>
      <protection/>
    </xf>
    <xf numFmtId="14" fontId="171" fillId="50" borderId="12" xfId="36" applyNumberFormat="1" applyFont="1" applyFill="1" applyBorder="1" applyAlignment="1">
      <alignment horizontal="left"/>
      <protection/>
    </xf>
    <xf numFmtId="49" fontId="123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4" fillId="50" borderId="98" xfId="34" applyNumberFormat="1" applyFont="1" applyFill="1" applyBorder="1" applyAlignment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72" fillId="50" borderId="63" xfId="34" applyNumberFormat="1" applyFont="1" applyFill="1" applyBorder="1" applyAlignment="1" quotePrefix="1">
      <alignment horizontal="center"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49" fontId="172" fillId="50" borderId="129" xfId="34" applyNumberFormat="1" applyFont="1" applyFill="1" applyBorder="1" applyAlignment="1" quotePrefix="1">
      <alignment horizontal="center"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49" fontId="128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4" fillId="40" borderId="23" xfId="0" applyFont="1" applyFill="1" applyBorder="1" applyAlignment="1" applyProtection="1">
      <alignment horizontal="center" vertical="center" wrapText="1"/>
      <protection/>
    </xf>
    <xf numFmtId="0" fontId="124" fillId="40" borderId="24" xfId="0" applyFont="1" applyFill="1" applyBorder="1" applyAlignment="1" applyProtection="1">
      <alignment horizontal="center" vertical="center" wrapText="1"/>
      <protection/>
    </xf>
    <xf numFmtId="0" fontId="124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6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194" fontId="79" fillId="42" borderId="177" xfId="34" applyNumberFormat="1" applyFont="1" applyFill="1" applyBorder="1" applyAlignment="1" applyProtection="1">
      <alignment horizontal="center"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7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3" xfId="34" applyNumberFormat="1" applyFont="1" applyFill="1" applyBorder="1" applyAlignment="1" applyProtection="1">
      <alignment horizontal="center"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0" xfId="34" applyNumberFormat="1" applyFont="1" applyFill="1" applyBorder="1" applyAlignment="1" applyProtection="1">
      <alignment horizontal="center" vertical="center"/>
      <protection/>
    </xf>
    <xf numFmtId="3" fontId="8" fillId="36" borderId="181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2" xfId="34" applyNumberFormat="1" applyFont="1" applyFill="1" applyBorder="1" applyAlignment="1" applyProtection="1">
      <alignment horizontal="center"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1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87" fontId="179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0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41" borderId="93" xfId="0" applyNumberFormat="1" applyFont="1" applyFill="1" applyBorder="1" applyAlignment="1" applyProtection="1">
      <alignment/>
      <protection/>
    </xf>
    <xf numFmtId="3" fontId="29" fillId="40" borderId="171" xfId="0" applyNumberFormat="1" applyFont="1" applyFill="1" applyBorder="1" applyAlignment="1" applyProtection="1">
      <alignment/>
      <protection/>
    </xf>
    <xf numFmtId="0" fontId="29" fillId="40" borderId="129" xfId="0" applyFont="1" applyFill="1" applyBorder="1" applyAlignment="1" applyProtection="1" quotePrefix="1">
      <alignment horizontal="left"/>
      <protection/>
    </xf>
    <xf numFmtId="0" fontId="29" fillId="40" borderId="129" xfId="0" applyFont="1" applyFill="1" applyBorder="1" applyAlignment="1" applyProtection="1">
      <alignment horizontal="left"/>
      <protection/>
    </xf>
    <xf numFmtId="3" fontId="29" fillId="40" borderId="129" xfId="0" applyNumberFormat="1" applyFont="1" applyFill="1" applyBorder="1" applyAlignment="1" applyProtection="1">
      <alignment/>
      <protection/>
    </xf>
    <xf numFmtId="3" fontId="29" fillId="40" borderId="110" xfId="0" applyNumberFormat="1" applyFont="1" applyFill="1" applyBorder="1" applyAlignment="1" applyProtection="1">
      <alignment/>
      <protection/>
    </xf>
    <xf numFmtId="3" fontId="29" fillId="40" borderId="107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" fontId="74" fillId="40" borderId="107" xfId="0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/>
      <protection/>
    </xf>
    <xf numFmtId="38" fontId="180" fillId="42" borderId="47" xfId="47" applyNumberFormat="1" applyFont="1" applyFill="1" applyBorder="1" applyAlignment="1" applyProtection="1">
      <alignment/>
      <protection/>
    </xf>
    <xf numFmtId="38" fontId="180" fillId="42" borderId="147" xfId="47" applyNumberFormat="1" applyFont="1" applyFill="1" applyBorder="1" applyAlignment="1" applyProtection="1">
      <alignment/>
      <protection/>
    </xf>
    <xf numFmtId="203" fontId="181" fillId="42" borderId="66" xfId="37" applyNumberFormat="1" applyFont="1" applyFill="1" applyBorder="1" applyAlignment="1" applyProtection="1">
      <alignment/>
      <protection/>
    </xf>
    <xf numFmtId="203" fontId="182" fillId="42" borderId="66" xfId="37" applyNumberFormat="1" applyFont="1" applyFill="1" applyBorder="1" applyAlignment="1" applyProtection="1">
      <alignment/>
      <protection/>
    </xf>
    <xf numFmtId="203" fontId="182" fillId="42" borderId="145" xfId="3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 horizontal="center"/>
      <protection/>
    </xf>
    <xf numFmtId="38" fontId="180" fillId="42" borderId="47" xfId="47" applyNumberFormat="1" applyFont="1" applyFill="1" applyBorder="1" applyAlignment="1" applyProtection="1">
      <alignment horizontal="center"/>
      <protection/>
    </xf>
    <xf numFmtId="38" fontId="180" fillId="42" borderId="147" xfId="47" applyNumberFormat="1" applyFont="1" applyFill="1" applyBorder="1" applyAlignment="1" applyProtection="1">
      <alignment horizont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83" fillId="40" borderId="0" xfId="37" applyFont="1" applyFill="1" applyBorder="1" applyAlignment="1" applyProtection="1">
      <alignment horizontal="center"/>
      <protection/>
    </xf>
    <xf numFmtId="200" fontId="155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7" fillId="36" borderId="109" xfId="77" applyNumberFormat="1" applyFill="1" applyBorder="1" applyAlignment="1" applyProtection="1">
      <alignment horizontal="center" vertical="center"/>
      <protection/>
    </xf>
    <xf numFmtId="192" fontId="153" fillId="36" borderId="13" xfId="34" applyNumberFormat="1" applyFont="1" applyFill="1" applyBorder="1" applyAlignment="1" applyProtection="1">
      <alignment horizontal="center" vertical="center"/>
      <protection/>
    </xf>
    <xf numFmtId="3" fontId="227" fillId="36" borderId="109" xfId="77" applyNumberFormat="1" applyFill="1" applyBorder="1" applyAlignment="1" applyProtection="1">
      <alignment horizontal="center"/>
      <protection/>
    </xf>
    <xf numFmtId="0" fontId="153" fillId="36" borderId="25" xfId="46" applyFont="1" applyFill="1" applyBorder="1" applyAlignment="1" applyProtection="1">
      <alignment horizontal="center"/>
      <protection/>
    </xf>
    <xf numFmtId="0" fontId="153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2" fillId="41" borderId="126" xfId="0" applyFont="1" applyFill="1" applyBorder="1" applyAlignment="1" applyProtection="1">
      <alignment horizontal="center" vertical="center" wrapText="1"/>
      <protection/>
    </xf>
    <xf numFmtId="0" fontId="122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69" fillId="41" borderId="14" xfId="34" applyFont="1" applyFill="1" applyBorder="1" applyAlignment="1" applyProtection="1">
      <alignment horizontal="center" vertical="center"/>
      <protection/>
    </xf>
    <xf numFmtId="0" fontId="169" fillId="41" borderId="15" xfId="34" applyFont="1" applyFill="1" applyBorder="1" applyAlignment="1" applyProtection="1">
      <alignment horizontal="center" vertical="center"/>
      <protection/>
    </xf>
    <xf numFmtId="0" fontId="169" fillId="41" borderId="16" xfId="34" applyFont="1" applyFill="1" applyBorder="1" applyAlignment="1" applyProtection="1">
      <alignment horizontal="center" vertical="center"/>
      <protection/>
    </xf>
    <xf numFmtId="0" fontId="130" fillId="41" borderId="14" xfId="0" applyFont="1" applyFill="1" applyBorder="1" applyAlignment="1" applyProtection="1">
      <alignment horizontal="center" vertical="center"/>
      <protection/>
    </xf>
    <xf numFmtId="0" fontId="130" fillId="41" borderId="15" xfId="0" applyFont="1" applyFill="1" applyBorder="1" applyAlignment="1" applyProtection="1">
      <alignment horizontal="center" vertical="center"/>
      <protection/>
    </xf>
    <xf numFmtId="0" fontId="130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27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3" fontId="121" fillId="40" borderId="109" xfId="34" applyNumberFormat="1" applyFont="1" applyFill="1" applyBorder="1" applyAlignment="1" applyProtection="1">
      <alignment horizontal="center" vertical="center"/>
      <protection locked="0"/>
    </xf>
    <xf numFmtId="3" fontId="121" fillId="40" borderId="25" xfId="34" applyNumberFormat="1" applyFont="1" applyFill="1" applyBorder="1" applyAlignment="1" applyProtection="1">
      <alignment horizontal="center" vertical="center"/>
      <protection locked="0"/>
    </xf>
    <xf numFmtId="3" fontId="121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0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20" customWidth="1"/>
    <col min="2" max="2" width="20.125" style="1320" customWidth="1"/>
    <col min="3" max="3" width="22.375" style="1320" customWidth="1"/>
    <col min="4" max="4" width="34.625" style="1320" customWidth="1"/>
    <col min="5" max="5" width="0.74609375" style="1320" customWidth="1"/>
    <col min="6" max="7" width="17.125" style="1320" customWidth="1"/>
    <col min="8" max="8" width="0.74609375" style="1320" customWidth="1"/>
    <col min="9" max="9" width="16.75390625" style="1320" customWidth="1"/>
    <col min="10" max="10" width="17.125" style="1320" customWidth="1"/>
    <col min="11" max="11" width="0.74609375" style="1320" customWidth="1"/>
    <col min="12" max="12" width="17.125" style="1320" customWidth="1"/>
    <col min="13" max="13" width="0.74609375" style="1320" customWidth="1"/>
    <col min="14" max="14" width="17.125" style="1320" customWidth="1"/>
    <col min="15" max="15" width="3.625" style="1320" customWidth="1"/>
    <col min="16" max="17" width="20.00390625" style="1321" customWidth="1"/>
    <col min="18" max="18" width="1.12109375" style="1321" customWidth="1"/>
    <col min="19" max="19" width="59.625" style="1320" customWidth="1"/>
    <col min="20" max="21" width="12.25390625" style="1320" customWidth="1"/>
    <col min="22" max="22" width="1.12109375" style="1320" customWidth="1"/>
    <col min="23" max="24" width="12.25390625" style="1320" customWidth="1"/>
    <col min="25" max="26" width="9.125" style="1320" customWidth="1"/>
    <col min="27" max="27" width="10.375" style="1320" customWidth="1"/>
    <col min="28" max="16384" width="9.125" style="1320" customWidth="1"/>
  </cols>
  <sheetData>
    <row r="1" spans="1:27" s="991" customFormat="1" ht="15.75" customHeight="1">
      <c r="A1" s="979"/>
      <c r="B1" s="980" t="s">
        <v>215</v>
      </c>
      <c r="C1" s="980"/>
      <c r="D1" s="980"/>
      <c r="E1" s="981"/>
      <c r="F1" s="982" t="s">
        <v>198</v>
      </c>
      <c r="G1" s="983" t="s">
        <v>216</v>
      </c>
      <c r="H1" s="981"/>
      <c r="I1" s="984" t="s">
        <v>217</v>
      </c>
      <c r="J1" s="984"/>
      <c r="K1" s="981"/>
      <c r="L1" s="985" t="s">
        <v>218</v>
      </c>
      <c r="M1" s="981"/>
      <c r="N1" s="986"/>
      <c r="O1" s="981"/>
      <c r="P1" s="987" t="s">
        <v>219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648">
        <f>+OTCHET!B9</f>
        <v>0</v>
      </c>
      <c r="C2" s="1649"/>
      <c r="D2" s="1650"/>
      <c r="E2" s="992"/>
      <c r="F2" s="993">
        <f>+OTCHET!H9</f>
        <v>0</v>
      </c>
      <c r="G2" s="994" t="str">
        <f>+OTCHET!F12</f>
        <v>5906</v>
      </c>
      <c r="H2" s="995"/>
      <c r="I2" s="1651" t="str">
        <f>+OTCHET!H609</f>
        <v>www.momchilgrad.bg</v>
      </c>
      <c r="J2" s="1652"/>
      <c r="K2" s="986"/>
      <c r="L2" s="1653">
        <f>OTCHET!H607</f>
        <v>0</v>
      </c>
      <c r="M2" s="1654"/>
      <c r="N2" s="1655"/>
      <c r="O2" s="996"/>
      <c r="P2" s="997">
        <f>OTCHET!E15</f>
        <v>96</v>
      </c>
      <c r="Q2" s="998" t="str">
        <f>OTCHET!F15</f>
        <v>СЕС - ДЕС</v>
      </c>
      <c r="R2" s="999"/>
      <c r="S2" s="979" t="s">
        <v>220</v>
      </c>
      <c r="T2" s="1656">
        <f>+OTCHET!I9</f>
        <v>0</v>
      </c>
      <c r="U2" s="1657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221</v>
      </c>
      <c r="C4" s="1004"/>
      <c r="D4" s="1004"/>
      <c r="E4" s="1005"/>
      <c r="F4" s="1004"/>
      <c r="G4" s="1006"/>
      <c r="H4" s="1006"/>
      <c r="I4" s="1006"/>
      <c r="J4" s="1006" t="s">
        <v>222</v>
      </c>
      <c r="K4" s="995"/>
      <c r="L4" s="1007">
        <f>+Q4</f>
        <v>2018</v>
      </c>
      <c r="M4" s="1008"/>
      <c r="N4" s="1008"/>
      <c r="O4" s="996"/>
      <c r="P4" s="1009" t="s">
        <v>222</v>
      </c>
      <c r="Q4" s="1007">
        <f>+OTCHET!C3</f>
        <v>2018</v>
      </c>
      <c r="R4" s="999"/>
      <c r="S4" s="1640" t="s">
        <v>223</v>
      </c>
      <c r="T4" s="1640"/>
      <c r="U4" s="1640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224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43281</v>
      </c>
      <c r="M6" s="992"/>
      <c r="N6" s="1017" t="s">
        <v>225</v>
      </c>
      <c r="O6" s="981"/>
      <c r="P6" s="1018">
        <f>OTCHET!F9</f>
        <v>43281</v>
      </c>
      <c r="Q6" s="1017" t="s">
        <v>225</v>
      </c>
      <c r="R6" s="1019"/>
      <c r="S6" s="1641">
        <f>+Q4</f>
        <v>2018</v>
      </c>
      <c r="T6" s="1641"/>
      <c r="U6" s="1641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226</v>
      </c>
      <c r="G8" s="1029" t="s">
        <v>227</v>
      </c>
      <c r="H8" s="992"/>
      <c r="I8" s="1030" t="s">
        <v>228</v>
      </c>
      <c r="J8" s="1031" t="s">
        <v>229</v>
      </c>
      <c r="K8" s="992"/>
      <c r="L8" s="1032" t="s">
        <v>230</v>
      </c>
      <c r="M8" s="992"/>
      <c r="N8" s="1033" t="s">
        <v>231</v>
      </c>
      <c r="O8" s="1034"/>
      <c r="P8" s="1035" t="s">
        <v>232</v>
      </c>
      <c r="Q8" s="1036" t="s">
        <v>233</v>
      </c>
      <c r="R8" s="1019"/>
      <c r="S8" s="1642" t="s">
        <v>202</v>
      </c>
      <c r="T8" s="1643"/>
      <c r="U8" s="1644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234</v>
      </c>
      <c r="C9" s="1038"/>
      <c r="D9" s="1039"/>
      <c r="E9" s="992"/>
      <c r="F9" s="1040">
        <f>+L4</f>
        <v>2018</v>
      </c>
      <c r="G9" s="1041">
        <f>+L6</f>
        <v>43281</v>
      </c>
      <c r="H9" s="992"/>
      <c r="I9" s="1042">
        <f>+L4</f>
        <v>2018</v>
      </c>
      <c r="J9" s="1043">
        <f>+L6</f>
        <v>43281</v>
      </c>
      <c r="K9" s="1044"/>
      <c r="L9" s="1045">
        <f>+L6</f>
        <v>43281</v>
      </c>
      <c r="M9" s="1044"/>
      <c r="N9" s="1046">
        <f>+L6</f>
        <v>43281</v>
      </c>
      <c r="O9" s="1047"/>
      <c r="P9" s="1048">
        <f>+L4</f>
        <v>2018</v>
      </c>
      <c r="Q9" s="1046">
        <f>+L6</f>
        <v>43281</v>
      </c>
      <c r="R9" s="1019"/>
      <c r="S9" s="1645" t="s">
        <v>203</v>
      </c>
      <c r="T9" s="1646"/>
      <c r="U9" s="1647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235</v>
      </c>
      <c r="C10" s="1051"/>
      <c r="D10" s="1052"/>
      <c r="E10" s="992"/>
      <c r="F10" s="1053" t="s">
        <v>325</v>
      </c>
      <c r="G10" s="1054" t="s">
        <v>326</v>
      </c>
      <c r="H10" s="992"/>
      <c r="I10" s="1053" t="s">
        <v>1195</v>
      </c>
      <c r="J10" s="1054" t="s">
        <v>1196</v>
      </c>
      <c r="K10" s="992"/>
      <c r="L10" s="1054" t="s">
        <v>1175</v>
      </c>
      <c r="M10" s="992"/>
      <c r="N10" s="1055" t="s">
        <v>236</v>
      </c>
      <c r="O10" s="1056"/>
      <c r="P10" s="1057" t="s">
        <v>325</v>
      </c>
      <c r="Q10" s="1058" t="s">
        <v>326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237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237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238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238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239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+ROUND(OTCHET!E22+OTCHET!E28+OTCHET!E33+OTCHET!E39+OTCHET!E47+OTCHET!E52+OTCHET!E58+OTCHET!E61+OTCHET!E64+OTCHET!E65+OTCHET!E72+OTCHET!E73+OTCHET!E74,0)</f>
        <v>0</v>
      </c>
      <c r="Q13" s="1081">
        <f>+ROUND(OTCHET!L22+OTCHET!L28+OTCHET!L33+OTCHET!L39+OTCHET!L47+OTCHET!L52+OTCHET!L58+OTCHET!L61+OTCHET!L64+OTCHET!L65+OTCHET!L72+OTCHET!L73+OTCHET!L74,0)</f>
        <v>0</v>
      </c>
      <c r="R13" s="1019"/>
      <c r="S13" s="1661" t="s">
        <v>240</v>
      </c>
      <c r="T13" s="1662"/>
      <c r="U13" s="1663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241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+ROUND(+OTCHET!E91+OTCHET!E94+OTCHET!E95+OTCHET!E116+OTCHET!E117,0)</f>
        <v>0</v>
      </c>
      <c r="Q14" s="1087">
        <f>+ROUND(+OTCHET!L91+OTCHET!L94+OTCHET!L95+OTCHET!L116+OTCHET!L117,0)</f>
        <v>0</v>
      </c>
      <c r="R14" s="1019"/>
      <c r="S14" s="1658" t="s">
        <v>1130</v>
      </c>
      <c r="T14" s="1659"/>
      <c r="U14" s="1660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1128</v>
      </c>
      <c r="C15" s="1627"/>
      <c r="D15" s="1628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+ROUND(+OTCHET!E116+OTCHET!E117,0)</f>
        <v>0</v>
      </c>
      <c r="Q15" s="1129">
        <f>+OTCHET!L116+OTCHET!L117</f>
        <v>0</v>
      </c>
      <c r="R15" s="1019"/>
      <c r="S15" s="1664" t="s">
        <v>1129</v>
      </c>
      <c r="T15" s="1665"/>
      <c r="U15" s="1666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242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+ROUND(+OTCHET!E111+OTCHET!E112,0)</f>
        <v>0</v>
      </c>
      <c r="Q16" s="1087">
        <f>+ROUND(+OTCHET!L111+OTCHET!L112,0)</f>
        <v>0</v>
      </c>
      <c r="R16" s="1019"/>
      <c r="S16" s="1658" t="s">
        <v>243</v>
      </c>
      <c r="T16" s="1659"/>
      <c r="U16" s="1660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244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+ROUND(OTCHET!E78,0)</f>
        <v>0</v>
      </c>
      <c r="Q17" s="1087">
        <f>+ROUND(OTCHET!L78,0)</f>
        <v>0</v>
      </c>
      <c r="R17" s="1019"/>
      <c r="S17" s="1658" t="s">
        <v>245</v>
      </c>
      <c r="T17" s="1659"/>
      <c r="U17" s="1660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246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+ROUND(OTCHET!E79+OTCHET!E80,0)</f>
        <v>0</v>
      </c>
      <c r="Q18" s="1087">
        <f>+ROUND(OTCHET!L79+OTCHET!L80,0)</f>
        <v>0</v>
      </c>
      <c r="R18" s="1019"/>
      <c r="S18" s="1658" t="s">
        <v>247</v>
      </c>
      <c r="T18" s="1659"/>
      <c r="U18" s="1660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248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+ROUND(OTCHET!E138++OTCHET!E139,0)</f>
        <v>0</v>
      </c>
      <c r="Q19" s="1087">
        <f>+ROUND(OTCHET!L138++OTCHET!L139,0)</f>
        <v>0</v>
      </c>
      <c r="R19" s="1019"/>
      <c r="S19" s="1658" t="s">
        <v>249</v>
      </c>
      <c r="T19" s="1659"/>
      <c r="U19" s="1660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1544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+ROUND(+SUM(OTCHET!E82:E90),0)</f>
        <v>0</v>
      </c>
      <c r="Q20" s="1087">
        <f>+ROUND(+SUM(OTCHET!L82:L90),0)</f>
        <v>0</v>
      </c>
      <c r="R20" s="1019"/>
      <c r="S20" s="1658" t="s">
        <v>1545</v>
      </c>
      <c r="T20" s="1659"/>
      <c r="U20" s="1660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1546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+ROUND(OTCHET!E76+OTCHET!E77+OTCHET!E81,0)</f>
        <v>0</v>
      </c>
      <c r="Q21" s="1087">
        <f>+ROUND(OTCHET!L76+OTCHET!L77+OTCHET!L81,0)</f>
        <v>0</v>
      </c>
      <c r="R21" s="1019"/>
      <c r="S21" s="1658" t="s">
        <v>1547</v>
      </c>
      <c r="T21" s="1659"/>
      <c r="U21" s="1660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1548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+ROUND(OTCHET!E114+OTCHET!E115+OTCHET!E121,0)</f>
        <v>0</v>
      </c>
      <c r="Q22" s="1093">
        <f>+ROUND(OTCHET!L114+OTCHET!L115+OTCHET!L121,0)</f>
        <v>0</v>
      </c>
      <c r="R22" s="1019"/>
      <c r="S22" s="1667" t="s">
        <v>1131</v>
      </c>
      <c r="T22" s="1668"/>
      <c r="U22" s="1669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1549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70" t="s">
        <v>1550</v>
      </c>
      <c r="T23" s="1671"/>
      <c r="U23" s="1672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1551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1551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1552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+ROUND(OTCHET!E136,0)</f>
        <v>0</v>
      </c>
      <c r="Q25" s="1081">
        <f>+ROUND(OTCHET!L136,0)</f>
        <v>0</v>
      </c>
      <c r="R25" s="1019"/>
      <c r="S25" s="1661" t="s">
        <v>1553</v>
      </c>
      <c r="T25" s="1662"/>
      <c r="U25" s="1663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1554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+ROUND(+SUM(OTCHET!E127:E135)+OTCHET!E137,0)</f>
        <v>0</v>
      </c>
      <c r="Q26" s="1087">
        <f>+ROUND(+SUM(OTCHET!L127:L135)+OTCHET!L137,0)</f>
        <v>0</v>
      </c>
      <c r="R26" s="1019"/>
      <c r="S26" s="1658" t="s">
        <v>1555</v>
      </c>
      <c r="T26" s="1659"/>
      <c r="U26" s="1660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1556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+ROUND(+OTCHET!E110,0)</f>
        <v>0</v>
      </c>
      <c r="Q27" s="1093">
        <f>+ROUND(+OTCHET!L110,0)</f>
        <v>0</v>
      </c>
      <c r="R27" s="1019"/>
      <c r="S27" s="1667" t="s">
        <v>1557</v>
      </c>
      <c r="T27" s="1668"/>
      <c r="U27" s="1669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1558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70" t="s">
        <v>1559</v>
      </c>
      <c r="T28" s="1671"/>
      <c r="U28" s="1672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1560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1561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1562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1563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1564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1565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+ROUND(+OTCHET!E122+OTCHET!E120,0)</f>
        <v>0</v>
      </c>
      <c r="Q35" s="1099">
        <f>+ROUND(+OTCHET!L122+OTCHET!L120,0)</f>
        <v>0</v>
      </c>
      <c r="R35" s="1019"/>
      <c r="S35" s="1670" t="s">
        <v>1566</v>
      </c>
      <c r="T35" s="1671"/>
      <c r="U35" s="1672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1567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+ROUND(OTCHET!E123,0)</f>
        <v>0</v>
      </c>
      <c r="Q36" s="1145">
        <f>+ROUND(OTCHET!L123,0)</f>
        <v>0</v>
      </c>
      <c r="R36" s="1019"/>
      <c r="S36" s="1673" t="s">
        <v>1568</v>
      </c>
      <c r="T36" s="1674"/>
      <c r="U36" s="1675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1569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+ROUND(OTCHET!E124,0)</f>
        <v>0</v>
      </c>
      <c r="Q37" s="1151">
        <f>+ROUND(OTCHET!L124,0)</f>
        <v>0</v>
      </c>
      <c r="R37" s="1019"/>
      <c r="S37" s="1676" t="s">
        <v>1570</v>
      </c>
      <c r="T37" s="1677"/>
      <c r="U37" s="1678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1571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+ROUND(OTCHET!E125,0)</f>
        <v>0</v>
      </c>
      <c r="Q38" s="1157">
        <f>+ROUND(OTCHET!L125,0)</f>
        <v>0</v>
      </c>
      <c r="R38" s="1019"/>
      <c r="S38" s="1679" t="s">
        <v>1572</v>
      </c>
      <c r="T38" s="1680"/>
      <c r="U38" s="1681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1573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+ROUND(OTCHET!E118+OTCHET!E119,0)</f>
        <v>0</v>
      </c>
      <c r="Q40" s="1099">
        <f>+ROUND(OTCHET!L118+OTCHET!L119,0)</f>
        <v>0</v>
      </c>
      <c r="R40" s="1019"/>
      <c r="S40" s="1670" t="s">
        <v>1574</v>
      </c>
      <c r="T40" s="1671"/>
      <c r="U40" s="1672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1575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1575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1576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+ROUND(OTCHET!E144+OTCHET!E145+OTCHET!E162+OTCHET!E163,0)</f>
        <v>0</v>
      </c>
      <c r="Q42" s="1081">
        <f>+ROUND(OTCHET!L144+OTCHET!L145+OTCHET!L162+OTCHET!L163,0)</f>
        <v>0</v>
      </c>
      <c r="R42" s="1019"/>
      <c r="S42" s="1661" t="s">
        <v>1577</v>
      </c>
      <c r="T42" s="1662"/>
      <c r="U42" s="1663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1578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+ROUND(+SUM(OTCHET!E146:E151)+SUM(OTCHET!E164:E169),0)</f>
        <v>0</v>
      </c>
      <c r="Q43" s="1087">
        <f>+ROUND(+SUM(OTCHET!L146:L151)+SUM(OTCHET!L164:L169),0)</f>
        <v>0</v>
      </c>
      <c r="R43" s="1019"/>
      <c r="S43" s="1658" t="s">
        <v>1579</v>
      </c>
      <c r="T43" s="1659"/>
      <c r="U43" s="1660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1580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+ROUND(OTCHET!E152,0)</f>
        <v>0</v>
      </c>
      <c r="Q44" s="1087">
        <f>+ROUND(OTCHET!L152,0)</f>
        <v>0</v>
      </c>
      <c r="R44" s="1019"/>
      <c r="S44" s="1658" t="s">
        <v>1581</v>
      </c>
      <c r="T44" s="1659"/>
      <c r="U44" s="1660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1582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+ROUND(OTCHET!E140,0)</f>
        <v>0</v>
      </c>
      <c r="Q45" s="1093">
        <f>+ROUND(OTCHET!L140,0)</f>
        <v>0</v>
      </c>
      <c r="R45" s="1019"/>
      <c r="S45" s="1667" t="s">
        <v>1583</v>
      </c>
      <c r="T45" s="1668"/>
      <c r="U45" s="1669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1584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0</v>
      </c>
      <c r="Q46" s="1099">
        <f>+ROUND(+SUM(Q42:Q45),0)</f>
        <v>0</v>
      </c>
      <c r="R46" s="1019"/>
      <c r="S46" s="1670" t="s">
        <v>1585</v>
      </c>
      <c r="T46" s="1671"/>
      <c r="U46" s="1672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1586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0</v>
      </c>
      <c r="Q48" s="1173">
        <f>+ROUND(Q23+Q28+Q35+Q40+Q46,0)</f>
        <v>0</v>
      </c>
      <c r="R48" s="1019"/>
      <c r="S48" s="1682" t="s">
        <v>1587</v>
      </c>
      <c r="T48" s="1683"/>
      <c r="U48" s="1684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1588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1588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1589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1589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1590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12000</v>
      </c>
      <c r="J51" s="1075">
        <f>+IF(OR($P$2=98,$P$2=42,$P$2=96,$P$2=97),$Q51,0)</f>
        <v>9779</v>
      </c>
      <c r="K51" s="1068"/>
      <c r="L51" s="1075">
        <f>+IF($P$2=33,$Q51,0)</f>
        <v>0</v>
      </c>
      <c r="M51" s="1068"/>
      <c r="N51" s="1105">
        <f>+ROUND(+G51+J51+L51,0)</f>
        <v>9779</v>
      </c>
      <c r="O51" s="1070"/>
      <c r="P51" s="1074">
        <f>+ROUND(OTCHET!E206-SUM(OTCHET!E218:E220)+OTCHET!E273+IF(+OR(OTCHET!$F$12=5500,OTCHET!$F$12=5600),0,+OTCHET!E299),0)</f>
        <v>12000</v>
      </c>
      <c r="Q51" s="1075">
        <f>+ROUND(OTCHET!L206-SUM(OTCHET!L218:L220)+OTCHET!L273+IF(+OR(OTCHET!$F$12=5500,OTCHET!$F$12=5600),0,+OTCHET!L299),0)</f>
        <v>9779</v>
      </c>
      <c r="R51" s="1019"/>
      <c r="S51" s="1661" t="s">
        <v>1591</v>
      </c>
      <c r="T51" s="1662"/>
      <c r="U51" s="1663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1592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+ROUND(+SUM(OTCHET!E218:E220),0)</f>
        <v>0</v>
      </c>
      <c r="Q52" s="1093">
        <f>+ROUND(+SUM(OTCHET!L218:L220),0)</f>
        <v>0</v>
      </c>
      <c r="R52" s="1019"/>
      <c r="S52" s="1658" t="s">
        <v>1593</v>
      </c>
      <c r="T52" s="1659"/>
      <c r="U52" s="1660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1594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+ROUND(OTCHET!E224,0)</f>
        <v>0</v>
      </c>
      <c r="Q53" s="1093">
        <f>+ROUND(OTCHET!L224,0)</f>
        <v>0</v>
      </c>
      <c r="R53" s="1019"/>
      <c r="S53" s="1658" t="s">
        <v>1595</v>
      </c>
      <c r="T53" s="1659"/>
      <c r="U53" s="1660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1596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36000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+ROUND(OTCHET!E188+OTCHET!E191,0)</f>
        <v>36000</v>
      </c>
      <c r="Q54" s="1093">
        <f>+ROUND(OTCHET!L188+OTCHET!L191,0)</f>
        <v>0</v>
      </c>
      <c r="R54" s="1019"/>
      <c r="S54" s="1658" t="s">
        <v>1597</v>
      </c>
      <c r="T54" s="1659"/>
      <c r="U54" s="1660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1598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4453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+ROUND(OTCHET!E197+OTCHET!E205,0)</f>
        <v>4453</v>
      </c>
      <c r="Q55" s="1093">
        <f>+ROUND(OTCHET!L197+OTCHET!L205,0)</f>
        <v>0</v>
      </c>
      <c r="R55" s="1019"/>
      <c r="S55" s="1667" t="s">
        <v>1599</v>
      </c>
      <c r="T55" s="1668"/>
      <c r="U55" s="1669"/>
      <c r="V55" s="1049"/>
      <c r="W55" s="990"/>
      <c r="X55" s="990"/>
      <c r="Y55" s="990"/>
      <c r="Z55" s="990"/>
    </row>
    <row r="56" spans="1:26" s="991" customFormat="1" ht="15.75">
      <c r="A56" s="1062"/>
      <c r="B56" s="1095" t="s">
        <v>1600</v>
      </c>
      <c r="C56" s="1096"/>
      <c r="D56" s="1097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52453</v>
      </c>
      <c r="J56" s="1099">
        <f>+ROUND(+SUM(J51:J55),0)</f>
        <v>9779</v>
      </c>
      <c r="K56" s="1068"/>
      <c r="L56" s="1099">
        <f>+ROUND(+SUM(L51:L55),0)</f>
        <v>0</v>
      </c>
      <c r="M56" s="1068"/>
      <c r="N56" s="1100">
        <f>+ROUND(+SUM(N51:N55),0)</f>
        <v>9779</v>
      </c>
      <c r="O56" s="1070"/>
      <c r="P56" s="1098">
        <f>+ROUND(+SUM(P51:P55),0)</f>
        <v>52453</v>
      </c>
      <c r="Q56" s="1099">
        <f>+ROUND(+SUM(Q51:Q55),0)</f>
        <v>9779</v>
      </c>
      <c r="R56" s="1019"/>
      <c r="S56" s="1670" t="s">
        <v>1601</v>
      </c>
      <c r="T56" s="1671"/>
      <c r="U56" s="1672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1602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1602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1603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+ROUND(OTCHET!E289,0)</f>
        <v>0</v>
      </c>
      <c r="Q58" s="1075">
        <f>+ROUND(OTCHET!L289,0)</f>
        <v>0</v>
      </c>
      <c r="R58" s="1019"/>
      <c r="S58" s="1661" t="s">
        <v>1604</v>
      </c>
      <c r="T58" s="1662"/>
      <c r="U58" s="1663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1605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0</v>
      </c>
      <c r="K59" s="1068"/>
      <c r="L59" s="1093">
        <f>+IF($P$2=33,$Q59,0)</f>
        <v>0</v>
      </c>
      <c r="M59" s="1068"/>
      <c r="N59" s="1094">
        <f>+ROUND(+G59+J59+L59,0)</f>
        <v>0</v>
      </c>
      <c r="O59" s="1070"/>
      <c r="P59" s="1092">
        <f>+ROUND(+OTCHET!E277+OTCHET!E278,0)</f>
        <v>0</v>
      </c>
      <c r="Q59" s="1093">
        <f>+ROUND(+OTCHET!L277+OTCHET!L278,0)</f>
        <v>0</v>
      </c>
      <c r="R59" s="1019"/>
      <c r="S59" s="1658" t="s">
        <v>1606</v>
      </c>
      <c r="T59" s="1659"/>
      <c r="U59" s="1660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1607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+ROUND(OTCHET!E286,0)</f>
        <v>0</v>
      </c>
      <c r="Q60" s="1093">
        <f>+ROUND(OTCHET!L286,0)</f>
        <v>0</v>
      </c>
      <c r="R60" s="1019"/>
      <c r="S60" s="1658" t="s">
        <v>1608</v>
      </c>
      <c r="T60" s="1659"/>
      <c r="U60" s="1660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1609</v>
      </c>
      <c r="C61" s="1090"/>
      <c r="D61" s="1091"/>
      <c r="E61" s="992"/>
      <c r="F61" s="1177">
        <f>+IF($P$2=0,$P61,0)</f>
        <v>0</v>
      </c>
      <c r="G61" s="1178">
        <f>+IF($P$2=0,$Q61,0)</f>
        <v>0</v>
      </c>
      <c r="H61" s="992"/>
      <c r="I61" s="1177">
        <f>+IF(OR($P$2=98,$P$2=42,$P$2=96,$P$2=97),$P61,0)</f>
        <v>0</v>
      </c>
      <c r="J61" s="1178">
        <f>+IF(OR($P$2=98,$P$2=42,$P$2=96,$P$2=97),$Q61,0)</f>
        <v>0</v>
      </c>
      <c r="K61" s="1068"/>
      <c r="L61" s="1178">
        <f>+IF($P$2=33,$Q61,0)</f>
        <v>0</v>
      </c>
      <c r="M61" s="1068"/>
      <c r="N61" s="1179">
        <f>+ROUND(+G61+J61+L61,0)</f>
        <v>0</v>
      </c>
      <c r="O61" s="1070"/>
      <c r="P61" s="1177">
        <f>+ROUND(OTCHET!E295,0)</f>
        <v>0</v>
      </c>
      <c r="Q61" s="1178">
        <f>+ROUND(OTCHET!L295,0)</f>
        <v>0</v>
      </c>
      <c r="R61" s="1019"/>
      <c r="S61" s="1667" t="s">
        <v>1610</v>
      </c>
      <c r="T61" s="1668"/>
      <c r="U61" s="1669"/>
      <c r="V61" s="1049"/>
      <c r="W61" s="990"/>
      <c r="X61" s="990"/>
      <c r="Y61" s="990"/>
      <c r="Z61" s="990"/>
    </row>
    <row r="62" spans="1:26" s="991" customFormat="1" ht="15.75">
      <c r="A62" s="1062"/>
      <c r="B62" s="1180" t="s">
        <v>1611</v>
      </c>
      <c r="C62" s="1181"/>
      <c r="D62" s="1182"/>
      <c r="E62" s="992"/>
      <c r="F62" s="1183">
        <f>+IF($P$2=0,$P62,0)</f>
        <v>0</v>
      </c>
      <c r="G62" s="1184">
        <f>+IF($P$2=0,$Q62,0)</f>
        <v>0</v>
      </c>
      <c r="H62" s="992"/>
      <c r="I62" s="1183">
        <f>+IF(OR($P$2=98,$P$2=42,$P$2=96,$P$2=97),$P62,0)</f>
        <v>0</v>
      </c>
      <c r="J62" s="1184">
        <f>+IF(OR($P$2=98,$P$2=42,$P$2=96,$P$2=97),$Q62,0)</f>
        <v>0</v>
      </c>
      <c r="K62" s="1068"/>
      <c r="L62" s="1184">
        <f>+IF($P$2=33,$Q62,0)</f>
        <v>0</v>
      </c>
      <c r="M62" s="1068"/>
      <c r="N62" s="1185">
        <f>+ROUND(+G62+J62+L62,0)</f>
        <v>0</v>
      </c>
      <c r="O62" s="1070"/>
      <c r="P62" s="1183">
        <f>+ROUND(OTCHET!E298,0)</f>
        <v>0</v>
      </c>
      <c r="Q62" s="1184">
        <f>+ROUND(OTCHET!L298,0)</f>
        <v>0</v>
      </c>
      <c r="R62" s="1019"/>
      <c r="S62" s="1186" t="s">
        <v>1612</v>
      </c>
      <c r="T62" s="1187"/>
      <c r="U62" s="1188"/>
      <c r="V62" s="1049"/>
      <c r="W62" s="990"/>
      <c r="X62" s="990"/>
      <c r="Y62" s="990"/>
      <c r="Z62" s="990"/>
    </row>
    <row r="63" spans="1:26" s="991" customFormat="1" ht="15.75">
      <c r="A63" s="1062"/>
      <c r="B63" s="1095" t="s">
        <v>1613</v>
      </c>
      <c r="C63" s="1096"/>
      <c r="D63" s="1097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0</v>
      </c>
      <c r="K63" s="1068"/>
      <c r="L63" s="1099">
        <f>+ROUND(+SUM(L58:L61),0)</f>
        <v>0</v>
      </c>
      <c r="M63" s="1068"/>
      <c r="N63" s="1100">
        <f>+ROUND(+SUM(N58:N61),0)</f>
        <v>0</v>
      </c>
      <c r="O63" s="1070"/>
      <c r="P63" s="1098">
        <f>+ROUND(+SUM(P58:P61),0)</f>
        <v>0</v>
      </c>
      <c r="Q63" s="1099">
        <f>+ROUND(+SUM(Q58:Q61),0)</f>
        <v>0</v>
      </c>
      <c r="R63" s="1019"/>
      <c r="S63" s="1670" t="s">
        <v>1614</v>
      </c>
      <c r="T63" s="1671"/>
      <c r="U63" s="1672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1615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1615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1616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+ROUND(OTCHET!E228+OTCHET!E234+SUM(OTCHET!E237:E240),0)</f>
        <v>0</v>
      </c>
      <c r="Q65" s="1075">
        <f>+ROUND(OTCHET!L228+OTCHET!L234+SUM(OTCHET!L237:L240),0)</f>
        <v>0</v>
      </c>
      <c r="R65" s="1019"/>
      <c r="S65" s="1661" t="s">
        <v>1617</v>
      </c>
      <c r="T65" s="1662"/>
      <c r="U65" s="1663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1618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+ROUND(OTCHET!E241,0)</f>
        <v>0</v>
      </c>
      <c r="Q66" s="1093">
        <f>+ROUND(OTCHET!L241,0)</f>
        <v>0</v>
      </c>
      <c r="R66" s="1019"/>
      <c r="S66" s="1658" t="s">
        <v>1619</v>
      </c>
      <c r="T66" s="1659"/>
      <c r="U66" s="1660"/>
      <c r="V66" s="1049"/>
      <c r="W66" s="990"/>
      <c r="X66" s="990"/>
      <c r="Y66" s="990"/>
      <c r="Z66" s="990"/>
    </row>
    <row r="67" spans="1:26" s="991" customFormat="1" ht="15.75">
      <c r="A67" s="1062"/>
      <c r="B67" s="1095" t="s">
        <v>1620</v>
      </c>
      <c r="C67" s="1096"/>
      <c r="D67" s="1097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70" t="s">
        <v>1621</v>
      </c>
      <c r="T67" s="1671"/>
      <c r="U67" s="1672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1622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1622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1623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+ROUND(+SUM(OTCHET!E257:E260)+IF(+OR(OTCHET!$F$12=5500,OTCHET!$F$12=5600),+OTCHET!E299,0),0)</f>
        <v>0</v>
      </c>
      <c r="Q69" s="1075">
        <f>+ROUND(+SUM(OTCHET!L257:L260)+IF(+OR(OTCHET!$F$12=5500,OTCHET!$F$12=5600),+OTCHET!L299,0),0)</f>
        <v>0</v>
      </c>
      <c r="R69" s="1019"/>
      <c r="S69" s="1661" t="s">
        <v>1624</v>
      </c>
      <c r="T69" s="1662"/>
      <c r="U69" s="1663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1625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+ROUND(+OTCHET!E294,0)</f>
        <v>0</v>
      </c>
      <c r="Q70" s="1093">
        <f>+ROUND(+OTCHET!L294,0)</f>
        <v>0</v>
      </c>
      <c r="R70" s="1019"/>
      <c r="S70" s="1658" t="s">
        <v>1626</v>
      </c>
      <c r="T70" s="1659"/>
      <c r="U70" s="1660"/>
      <c r="V70" s="1049"/>
      <c r="W70" s="990"/>
      <c r="X70" s="990"/>
      <c r="Y70" s="990"/>
      <c r="Z70" s="990"/>
    </row>
    <row r="71" spans="1:26" s="991" customFormat="1" ht="15.75">
      <c r="A71" s="1062"/>
      <c r="B71" s="1095" t="s">
        <v>1627</v>
      </c>
      <c r="C71" s="1096"/>
      <c r="D71" s="1097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70" t="s">
        <v>1628</v>
      </c>
      <c r="T71" s="1671"/>
      <c r="U71" s="1672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1629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1629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1630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+ROUND(+OTCHET!E250+OTCHET!E267+OTCHET!E271+OTCHET!E272+OTCHET!E275,0)</f>
        <v>0</v>
      </c>
      <c r="Q73" s="1075">
        <f>+ROUND(+OTCHET!L250+OTCHET!L267+OTCHET!L271+OTCHET!L272+OTCHET!L275,0)</f>
        <v>0</v>
      </c>
      <c r="R73" s="1019"/>
      <c r="S73" s="1661" t="s">
        <v>1631</v>
      </c>
      <c r="T73" s="1662"/>
      <c r="U73" s="1663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1632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+ROUND(OTCHET!E276+OTCHET!E290-OTCHET!E294,0)</f>
        <v>0</v>
      </c>
      <c r="Q74" s="1093">
        <f>+ROUND(OTCHET!L276+OTCHET!L290-OTCHET!L294,0)</f>
        <v>0</v>
      </c>
      <c r="R74" s="1019"/>
      <c r="S74" s="1658" t="s">
        <v>1633</v>
      </c>
      <c r="T74" s="1659"/>
      <c r="U74" s="1660"/>
      <c r="V74" s="1049"/>
      <c r="W74" s="990"/>
      <c r="X74" s="990"/>
      <c r="Y74" s="990"/>
      <c r="Z74" s="990"/>
    </row>
    <row r="75" spans="1:26" s="991" customFormat="1" ht="15.75">
      <c r="A75" s="1062"/>
      <c r="B75" s="1095" t="s">
        <v>1634</v>
      </c>
      <c r="C75" s="1096"/>
      <c r="D75" s="1097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70" t="s">
        <v>1635</v>
      </c>
      <c r="T75" s="1671"/>
      <c r="U75" s="1672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89"/>
      <c r="C76" s="1190"/>
      <c r="D76" s="1191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2"/>
      <c r="T76" s="1193"/>
      <c r="U76" s="1194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5" t="s">
        <v>1636</v>
      </c>
      <c r="C77" s="1196"/>
      <c r="D77" s="1197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52453</v>
      </c>
      <c r="J77" s="1173">
        <f>+ROUND(J56+J63+J67+J71+J75,0)</f>
        <v>9779</v>
      </c>
      <c r="K77" s="1068"/>
      <c r="L77" s="1173">
        <f>+ROUND(L56+L63+L67+L71+L75,0)</f>
        <v>0</v>
      </c>
      <c r="M77" s="1068"/>
      <c r="N77" s="1174">
        <f>+ROUND(N56+N63+N67+N71+N75,0)</f>
        <v>9779</v>
      </c>
      <c r="O77" s="1070"/>
      <c r="P77" s="1172">
        <f>+ROUND(P56+P63+P67+P71+P75,0)</f>
        <v>52453</v>
      </c>
      <c r="Q77" s="1173">
        <f>+ROUND(Q56+Q63+Q67+Q71+Q75,0)</f>
        <v>9779</v>
      </c>
      <c r="R77" s="1019"/>
      <c r="S77" s="1685" t="s">
        <v>1637</v>
      </c>
      <c r="T77" s="1686"/>
      <c r="U77" s="1687"/>
      <c r="V77" s="1198"/>
      <c r="W77" s="1199"/>
      <c r="X77" s="1200"/>
      <c r="Y77" s="1199"/>
      <c r="Z77" s="1199"/>
    </row>
    <row r="78" spans="1:26" s="991" customFormat="1" ht="15.75">
      <c r="A78" s="1062"/>
      <c r="B78" s="1063" t="s">
        <v>1638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1638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1639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52453</v>
      </c>
      <c r="J79" s="1081">
        <f>+IF(OR($P$2=98,$P$2=42,$P$2=96,$P$2=97),$Q79,0)</f>
        <v>52453</v>
      </c>
      <c r="K79" s="1068"/>
      <c r="L79" s="1081">
        <f>+IF($P$2=33,$Q79,0)</f>
        <v>0</v>
      </c>
      <c r="M79" s="1068"/>
      <c r="N79" s="1082">
        <f>+ROUND(+G79+J79+L79,0)</f>
        <v>52453</v>
      </c>
      <c r="O79" s="1070"/>
      <c r="P79" s="1080">
        <f>+ROUND(OTCHET!E421,0)</f>
        <v>52453</v>
      </c>
      <c r="Q79" s="1081">
        <f>+ROUND(OTCHET!L421,0)</f>
        <v>52453</v>
      </c>
      <c r="R79" s="1019"/>
      <c r="S79" s="1661" t="s">
        <v>1640</v>
      </c>
      <c r="T79" s="1662"/>
      <c r="U79" s="1663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1641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0</v>
      </c>
      <c r="K80" s="1068"/>
      <c r="L80" s="1093">
        <f>+IF($P$2=33,$Q80,0)</f>
        <v>0</v>
      </c>
      <c r="M80" s="1068"/>
      <c r="N80" s="1094">
        <f>+ROUND(+G80+J80+L80,0)</f>
        <v>0</v>
      </c>
      <c r="O80" s="1070"/>
      <c r="P80" s="1092">
        <f>+ROUND(OTCHET!E431,0)</f>
        <v>0</v>
      </c>
      <c r="Q80" s="1093">
        <f>+ROUND(OTCHET!L431,0)</f>
        <v>0</v>
      </c>
      <c r="R80" s="1019"/>
      <c r="S80" s="1658" t="s">
        <v>1642</v>
      </c>
      <c r="T80" s="1659"/>
      <c r="U80" s="1660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1" t="s">
        <v>1643</v>
      </c>
      <c r="C81" s="1202"/>
      <c r="D81" s="1203"/>
      <c r="E81" s="992"/>
      <c r="F81" s="1204">
        <f>+ROUND(F79+F80,0)</f>
        <v>0</v>
      </c>
      <c r="G81" s="1205">
        <f>+ROUND(G79+G80,0)</f>
        <v>0</v>
      </c>
      <c r="H81" s="992"/>
      <c r="I81" s="1204">
        <f>+ROUND(I79+I80,0)</f>
        <v>52453</v>
      </c>
      <c r="J81" s="1205">
        <f>+ROUND(J79+J80,0)</f>
        <v>52453</v>
      </c>
      <c r="K81" s="1068"/>
      <c r="L81" s="1205">
        <f>+ROUND(L79+L80,0)</f>
        <v>0</v>
      </c>
      <c r="M81" s="1068"/>
      <c r="N81" s="1206">
        <f>+ROUND(N79+N80,0)</f>
        <v>52453</v>
      </c>
      <c r="O81" s="1070"/>
      <c r="P81" s="1204">
        <f>+ROUND(P79+P80,0)</f>
        <v>52453</v>
      </c>
      <c r="Q81" s="1205">
        <f>+ROUND(Q79+Q80,0)</f>
        <v>52453</v>
      </c>
      <c r="R81" s="1019"/>
      <c r="S81" s="1688" t="s">
        <v>1644</v>
      </c>
      <c r="T81" s="1689"/>
      <c r="U81" s="1690"/>
      <c r="V81" s="1198"/>
      <c r="W81" s="1199"/>
      <c r="X81" s="1200"/>
      <c r="Y81" s="1199"/>
      <c r="Z81" s="1199"/>
    </row>
    <row r="82" spans="1:26" s="991" customFormat="1" ht="15.75" customHeight="1" thickBot="1">
      <c r="A82" s="1062"/>
      <c r="B82" s="1691">
        <f>+IF(+SUM(F82:N82)=0,0,"Контрола: дефицит/излишък = финансиране с обратен знак (Г. + Д. = 0)")</f>
        <v>0</v>
      </c>
      <c r="C82" s="1692"/>
      <c r="D82" s="1693"/>
      <c r="E82" s="992"/>
      <c r="F82" s="1207">
        <f>+ROUND(F83,0)+ROUND(F84,0)</f>
        <v>0</v>
      </c>
      <c r="G82" s="1208">
        <f>+ROUND(G83,0)+ROUND(G84,0)</f>
        <v>0</v>
      </c>
      <c r="H82" s="992"/>
      <c r="I82" s="1207">
        <f>+ROUND(I83,0)+ROUND(I84,0)</f>
        <v>0</v>
      </c>
      <c r="J82" s="1208">
        <f>+ROUND(J83,0)+ROUND(J84,0)</f>
        <v>0</v>
      </c>
      <c r="K82" s="992"/>
      <c r="L82" s="1208">
        <f>+ROUND(L83,0)+ROUND(L84,0)</f>
        <v>0</v>
      </c>
      <c r="M82" s="992"/>
      <c r="N82" s="1209">
        <f>+ROUND(N83,0)+ROUND(N84,0)</f>
        <v>0</v>
      </c>
      <c r="O82" s="1210"/>
      <c r="P82" s="1207">
        <f>+ROUND(P83,0)+ROUND(P84,0)</f>
        <v>0</v>
      </c>
      <c r="Q82" s="1208">
        <f>+ROUND(Q83,0)+ROUND(Q84,0)</f>
        <v>0</v>
      </c>
      <c r="R82" s="1019"/>
      <c r="S82" s="1211"/>
      <c r="T82" s="1212"/>
      <c r="U82" s="1213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4" t="s">
        <v>1645</v>
      </c>
      <c r="C83" s="1215"/>
      <c r="D83" s="1216"/>
      <c r="E83" s="992"/>
      <c r="F83" s="1217">
        <f>+ROUND(F48,0)-ROUND(F77,0)+ROUND(F81,0)</f>
        <v>0</v>
      </c>
      <c r="G83" s="1218">
        <f>+ROUND(G48,0)-ROUND(G77,0)+ROUND(G81,0)</f>
        <v>0</v>
      </c>
      <c r="H83" s="992"/>
      <c r="I83" s="1217">
        <f>+ROUND(I48,0)-ROUND(I77,0)+ROUND(I81,0)</f>
        <v>0</v>
      </c>
      <c r="J83" s="1218">
        <f>+ROUND(J48,0)-ROUND(J77,0)+ROUND(J81,0)</f>
        <v>42674</v>
      </c>
      <c r="K83" s="1068"/>
      <c r="L83" s="1218">
        <f>+ROUND(L48,0)-ROUND(L77,0)+ROUND(L81,0)</f>
        <v>0</v>
      </c>
      <c r="M83" s="1068"/>
      <c r="N83" s="1219">
        <f>+ROUND(N48,0)-ROUND(N77,0)+ROUND(N81,0)</f>
        <v>42674</v>
      </c>
      <c r="O83" s="1220"/>
      <c r="P83" s="1217">
        <f>+ROUND(P48,0)-ROUND(P77,0)+ROUND(P81,0)</f>
        <v>0</v>
      </c>
      <c r="Q83" s="1218">
        <f>+ROUND(Q48,0)-ROUND(Q77,0)+ROUND(Q81,0)</f>
        <v>42674</v>
      </c>
      <c r="R83" s="1019"/>
      <c r="S83" s="1214" t="s">
        <v>1645</v>
      </c>
      <c r="T83" s="1215"/>
      <c r="U83" s="1216"/>
      <c r="V83" s="1198"/>
      <c r="W83" s="1199"/>
      <c r="X83" s="1200"/>
      <c r="Y83" s="1199"/>
      <c r="Z83" s="1199"/>
    </row>
    <row r="84" spans="1:26" s="991" customFormat="1" ht="19.5" thickBot="1">
      <c r="A84" s="1062"/>
      <c r="B84" s="1221" t="s">
        <v>1646</v>
      </c>
      <c r="C84" s="1222"/>
      <c r="D84" s="1223"/>
      <c r="E84" s="1224"/>
      <c r="F84" s="1225">
        <f>+ROUND(F101,0)+ROUND(F120,0)+ROUND(F127,0)-ROUND(F132,0)</f>
        <v>0</v>
      </c>
      <c r="G84" s="1226">
        <f>+ROUND(G101,0)+ROUND(G120,0)+ROUND(G127,0)-ROUND(G132,0)</f>
        <v>0</v>
      </c>
      <c r="H84" s="992"/>
      <c r="I84" s="1225">
        <f>+ROUND(I101,0)+ROUND(I120,0)+ROUND(I127,0)-ROUND(I132,0)</f>
        <v>0</v>
      </c>
      <c r="J84" s="1226">
        <f>+ROUND(J101,0)+ROUND(J120,0)+ROUND(J127,0)-ROUND(J132,0)</f>
        <v>-42674</v>
      </c>
      <c r="K84" s="1068"/>
      <c r="L84" s="1226">
        <f>+ROUND(L101,0)+ROUND(L120,0)+ROUND(L127,0)-ROUND(L132,0)</f>
        <v>0</v>
      </c>
      <c r="M84" s="1068"/>
      <c r="N84" s="1227">
        <f>+ROUND(N101,0)+ROUND(N120,0)+ROUND(N127,0)-ROUND(N132,0)</f>
        <v>-42674</v>
      </c>
      <c r="O84" s="1220"/>
      <c r="P84" s="1225">
        <f>+ROUND(P101,0)+ROUND(P120,0)+ROUND(P127,0)-ROUND(P132,0)</f>
        <v>0</v>
      </c>
      <c r="Q84" s="1226">
        <f>+ROUND(Q101,0)+ROUND(Q120,0)+ROUND(Q127,0)-ROUND(Q132,0)</f>
        <v>-42674</v>
      </c>
      <c r="R84" s="1019"/>
      <c r="S84" s="1221" t="s">
        <v>1646</v>
      </c>
      <c r="T84" s="1222"/>
      <c r="U84" s="1223"/>
      <c r="V84" s="1198"/>
      <c r="W84" s="1199"/>
      <c r="X84" s="1200"/>
      <c r="Y84" s="1199"/>
      <c r="Z84" s="1199"/>
    </row>
    <row r="85" spans="1:26" s="991" customFormat="1" ht="16.5" thickTop="1">
      <c r="A85" s="1062"/>
      <c r="B85" s="1063" t="s">
        <v>1647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1647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28" t="s">
        <v>1648</v>
      </c>
      <c r="C86" s="1229"/>
      <c r="D86" s="1230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28" t="s">
        <v>1648</v>
      </c>
      <c r="T86" s="1229"/>
      <c r="U86" s="1230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1649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+ROUND(+OTCHET!E464+OTCHET!E465,0)</f>
        <v>0</v>
      </c>
      <c r="Q87" s="1087">
        <f>+ROUND(+OTCHET!L464+OTCHET!L465,0)</f>
        <v>0</v>
      </c>
      <c r="R87" s="1019"/>
      <c r="S87" s="1661" t="s">
        <v>1650</v>
      </c>
      <c r="T87" s="1662"/>
      <c r="U87" s="1663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1651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+ROUND(OTCHET!E466+OTCHET!E537,0)</f>
        <v>0</v>
      </c>
      <c r="Q88" s="1093">
        <f>+ROUND(OTCHET!L466+OTCHET!L537,0)</f>
        <v>0</v>
      </c>
      <c r="R88" s="1019"/>
      <c r="S88" s="1658" t="s">
        <v>1652</v>
      </c>
      <c r="T88" s="1659"/>
      <c r="U88" s="1660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1653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70" t="s">
        <v>1654</v>
      </c>
      <c r="T89" s="1671"/>
      <c r="U89" s="1672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1655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1655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1656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+ROUND(OTCHET!E468+OTCHET!E471+OTCHET!E481,0)</f>
        <v>0</v>
      </c>
      <c r="Q91" s="1081">
        <f>+ROUND(OTCHET!L468+OTCHET!L471+OTCHET!L481,0)</f>
        <v>0</v>
      </c>
      <c r="R91" s="1019"/>
      <c r="S91" s="1661" t="s">
        <v>1657</v>
      </c>
      <c r="T91" s="1662"/>
      <c r="U91" s="1663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1658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+ROUND(OTCHET!E469+OTCHET!E472+OTCHET!E482+OTCHET!E504+IF(+OTCHET!E496&gt;0,+OTCHET!E496,0),0)</f>
        <v>0</v>
      </c>
      <c r="Q92" s="1093">
        <f>+ROUND(OTCHET!L469+OTCHET!L472+OTCHET!L482+OTCHET!L504+IF(+OTCHET!L496&gt;0,+OTCHET!L496,0),0)</f>
        <v>0</v>
      </c>
      <c r="R92" s="1019"/>
      <c r="S92" s="1658" t="s">
        <v>1659</v>
      </c>
      <c r="T92" s="1659"/>
      <c r="U92" s="1660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1660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+ROUND(+SUM(OTCHET!E474:E476),0)</f>
        <v>0</v>
      </c>
      <c r="Q93" s="1087">
        <f>+ROUND(+SUM(OTCHET!L474:L476),0)</f>
        <v>0</v>
      </c>
      <c r="R93" s="1019"/>
      <c r="S93" s="1658" t="s">
        <v>1661</v>
      </c>
      <c r="T93" s="1659"/>
      <c r="U93" s="1660"/>
      <c r="V93" s="1049"/>
      <c r="W93" s="990"/>
      <c r="X93" s="990"/>
      <c r="Y93" s="990"/>
      <c r="Z93" s="990"/>
    </row>
    <row r="94" spans="1:26" s="991" customFormat="1" ht="15.75">
      <c r="A94" s="1062"/>
      <c r="B94" s="1231" t="s">
        <v>1662</v>
      </c>
      <c r="C94" s="1232"/>
      <c r="D94" s="1233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+ROUND(+SUM(OTCHET!E477:E478),0)</f>
        <v>0</v>
      </c>
      <c r="Q94" s="1075">
        <f>+ROUND(+SUM(OTCHET!L477:L478),0)</f>
        <v>0</v>
      </c>
      <c r="R94" s="1019"/>
      <c r="S94" s="1667" t="s">
        <v>1663</v>
      </c>
      <c r="T94" s="1668"/>
      <c r="U94" s="1669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1664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70" t="s">
        <v>1665</v>
      </c>
      <c r="T95" s="1671"/>
      <c r="U95" s="1672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1666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1666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1667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+ROUND(OTCHET!E538+OTCHET!E543,0)</f>
        <v>0</v>
      </c>
      <c r="Q97" s="1081">
        <f>+ROUND(OTCHET!L538+OTCHET!L543,0)</f>
        <v>0</v>
      </c>
      <c r="R97" s="1019"/>
      <c r="S97" s="1661" t="s">
        <v>1668</v>
      </c>
      <c r="T97" s="1662"/>
      <c r="U97" s="1663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1669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+ROUND(+OTCHET!E479+OTCHET!E560+OTCHET!E562,0)</f>
        <v>0</v>
      </c>
      <c r="Q98" s="1093">
        <f>+ROUND(+OTCHET!L479+OTCHET!L560+OTCHET!L562,0)</f>
        <v>0</v>
      </c>
      <c r="R98" s="1019"/>
      <c r="S98" s="1658" t="s">
        <v>1670</v>
      </c>
      <c r="T98" s="1659"/>
      <c r="U98" s="1660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1671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70" t="s">
        <v>1672</v>
      </c>
      <c r="T99" s="1671"/>
      <c r="U99" s="1672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1673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82" t="s">
        <v>1674</v>
      </c>
      <c r="T101" s="1683"/>
      <c r="U101" s="1684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1675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4" t="s">
        <v>1675</v>
      </c>
      <c r="T102" s="1235"/>
      <c r="U102" s="1236"/>
      <c r="V102" s="1049"/>
      <c r="W102" s="990"/>
      <c r="X102" s="990"/>
      <c r="Y102" s="990"/>
      <c r="Z102" s="990"/>
    </row>
    <row r="103" spans="1:26" s="991" customFormat="1" ht="15.75">
      <c r="A103" s="1062"/>
      <c r="B103" s="1228" t="s">
        <v>1676</v>
      </c>
      <c r="C103" s="1229"/>
      <c r="D103" s="1230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37" t="s">
        <v>1676</v>
      </c>
      <c r="T103" s="1238"/>
      <c r="U103" s="1239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1677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+ROUND(OTCHET!E500+OTCHET!E501+OTCHET!E514,0)</f>
        <v>0</v>
      </c>
      <c r="Q104" s="1087">
        <f>+ROUND(OTCHET!L500+OTCHET!L501+OTCHET!L514,0)</f>
        <v>0</v>
      </c>
      <c r="R104" s="1019"/>
      <c r="S104" s="1661" t="s">
        <v>1678</v>
      </c>
      <c r="T104" s="1662"/>
      <c r="U104" s="1663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1679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+ROUND(OTCHET!E502+OTCHET!E503+OTCHET!E518,0)</f>
        <v>0</v>
      </c>
      <c r="Q105" s="1093">
        <f>+ROUND(OTCHET!L502+OTCHET!L503+OTCHET!L518,0)</f>
        <v>0</v>
      </c>
      <c r="R105" s="1019"/>
      <c r="S105" s="1658" t="s">
        <v>1680</v>
      </c>
      <c r="T105" s="1659"/>
      <c r="U105" s="1660"/>
      <c r="V105" s="1049"/>
      <c r="W105" s="990"/>
      <c r="X105" s="990"/>
      <c r="Y105" s="990"/>
      <c r="Z105" s="990"/>
    </row>
    <row r="106" spans="1:26" s="991" customFormat="1" ht="15.75">
      <c r="A106" s="1062"/>
      <c r="B106" s="1095" t="s">
        <v>1681</v>
      </c>
      <c r="C106" s="1096"/>
      <c r="D106" s="1097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70" t="s">
        <v>1682</v>
      </c>
      <c r="T106" s="1671"/>
      <c r="U106" s="1672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1683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0" t="s">
        <v>1683</v>
      </c>
      <c r="T107" s="1241"/>
      <c r="U107" s="1242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1684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+ROUND(OTCHET!E484+OTCHET!E485+OTCHET!E488+OTCHET!E489+OTCHET!E492+OTCHET!E493+OTCHET!E497+OTCHET!E506+OTCHET!E507+OTCHET!E510+OTCHET!E511,0)</f>
        <v>0</v>
      </c>
      <c r="Q108" s="1081">
        <f>+ROUND(OTCHET!L484+OTCHET!L485+OTCHET!L488+OTCHET!L489+OTCHET!L492+OTCHET!L493+OTCHET!L497+OTCHET!L506+OTCHET!L507+OTCHET!L510+OTCHET!L511,0)</f>
        <v>0</v>
      </c>
      <c r="R108" s="1019"/>
      <c r="S108" s="1694" t="s">
        <v>1685</v>
      </c>
      <c r="T108" s="1695"/>
      <c r="U108" s="1696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1686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+ROUND(OTCHET!E486+OTCHET!E487+OTCHET!E490+OTCHET!E491+OTCHET!E494+OTCHET!E495+OTCHET!E498+OTCHET!E508+OTCHET!E509+OTCHET!E512+OTCHET!E513+IF(+OTCHET!E496&lt;0,+OTCHET!E496,0),0)</f>
        <v>0</v>
      </c>
      <c r="Q109" s="1093">
        <f>+ROUND(OTCHET!L486+OTCHET!L487+OTCHET!L490+OTCHET!L491+OTCHET!L494+OTCHET!L495+OTCHET!L498+OTCHET!L508+OTCHET!L509+OTCHET!L512+OTCHET!L513+IF(+OTCHET!L496&lt;0,+OTCHET!L496,0),0)</f>
        <v>0</v>
      </c>
      <c r="R109" s="1019"/>
      <c r="S109" s="1697" t="s">
        <v>1687</v>
      </c>
      <c r="T109" s="1698"/>
      <c r="U109" s="1699"/>
      <c r="V109" s="1049"/>
      <c r="W109" s="990"/>
      <c r="X109" s="990"/>
      <c r="Y109" s="990"/>
      <c r="Z109" s="990"/>
    </row>
    <row r="110" spans="1:26" s="991" customFormat="1" ht="15.75">
      <c r="A110" s="1062"/>
      <c r="B110" s="1095" t="s">
        <v>1688</v>
      </c>
      <c r="C110" s="1096"/>
      <c r="D110" s="1097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70" t="s">
        <v>1689</v>
      </c>
      <c r="T110" s="1671"/>
      <c r="U110" s="1672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1690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0" t="s">
        <v>1690</v>
      </c>
      <c r="T111" s="1241"/>
      <c r="U111" s="1242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1691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+ROUND(OTCHET!E549,0)</f>
        <v>0</v>
      </c>
      <c r="Q112" s="1081">
        <f>+ROUND(OTCHET!L549,0)</f>
        <v>0</v>
      </c>
      <c r="R112" s="1019"/>
      <c r="S112" s="1661" t="s">
        <v>1692</v>
      </c>
      <c r="T112" s="1662"/>
      <c r="U112" s="1663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1693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+ROUND(OTCHET!E550,0)</f>
        <v>0</v>
      </c>
      <c r="Q113" s="1093">
        <f>+ROUND(OTCHET!L550,0)</f>
        <v>0</v>
      </c>
      <c r="R113" s="1019"/>
      <c r="S113" s="1658" t="s">
        <v>1694</v>
      </c>
      <c r="T113" s="1659"/>
      <c r="U113" s="1660"/>
      <c r="V113" s="1049"/>
      <c r="W113" s="990"/>
      <c r="X113" s="990"/>
      <c r="Y113" s="990"/>
      <c r="Z113" s="990"/>
    </row>
    <row r="114" spans="1:26" s="991" customFormat="1" ht="15.75">
      <c r="A114" s="1062"/>
      <c r="B114" s="1095" t="s">
        <v>1695</v>
      </c>
      <c r="C114" s="1096"/>
      <c r="D114" s="1097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70" t="s">
        <v>1696</v>
      </c>
      <c r="T114" s="1671"/>
      <c r="U114" s="1672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1697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0" t="s">
        <v>1697</v>
      </c>
      <c r="T115" s="1241"/>
      <c r="U115" s="1242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1698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0</v>
      </c>
      <c r="M116" s="1068"/>
      <c r="N116" s="1105">
        <f>+ROUND(+G116+J116+L116,0)</f>
        <v>0</v>
      </c>
      <c r="O116" s="1070"/>
      <c r="P116" s="1074">
        <f>+ROUND(OTCHET!E547+OTCHET!E548+OTCHET!E564+OTCHET!E565,0)</f>
        <v>0</v>
      </c>
      <c r="Q116" s="1075">
        <f>+ROUND(OTCHET!L547+OTCHET!L548+OTCHET!L564+OTCHET!L565,0)</f>
        <v>0</v>
      </c>
      <c r="R116" s="1019"/>
      <c r="S116" s="1661" t="s">
        <v>1699</v>
      </c>
      <c r="T116" s="1662"/>
      <c r="U116" s="1663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1700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+ROUND(OTCHET!E561+OTCHET!E563,0)</f>
        <v>0</v>
      </c>
      <c r="Q117" s="1093">
        <f>+ROUND(OTCHET!L561+OTCHET!L563,0)</f>
        <v>0</v>
      </c>
      <c r="R117" s="1019"/>
      <c r="S117" s="1658" t="s">
        <v>1701</v>
      </c>
      <c r="T117" s="1659"/>
      <c r="U117" s="1660"/>
      <c r="V117" s="1049"/>
      <c r="W117" s="990"/>
      <c r="X117" s="990"/>
      <c r="Y117" s="990"/>
      <c r="Z117" s="990"/>
    </row>
    <row r="118" spans="1:26" s="991" customFormat="1" ht="15.75">
      <c r="A118" s="1062"/>
      <c r="B118" s="1095" t="s">
        <v>1702</v>
      </c>
      <c r="C118" s="1096"/>
      <c r="D118" s="1097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0</v>
      </c>
      <c r="M118" s="1068"/>
      <c r="N118" s="1100">
        <f>+ROUND(+SUM(N116:N117),0)</f>
        <v>0</v>
      </c>
      <c r="O118" s="1070"/>
      <c r="P118" s="1098">
        <f>+ROUND(+SUM(P116:P117),0)</f>
        <v>0</v>
      </c>
      <c r="Q118" s="1099">
        <f>+ROUND(+SUM(Q116:Q117),0)</f>
        <v>0</v>
      </c>
      <c r="R118" s="1019"/>
      <c r="S118" s="1670" t="s">
        <v>1703</v>
      </c>
      <c r="T118" s="1671"/>
      <c r="U118" s="1672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89"/>
      <c r="C119" s="1190"/>
      <c r="D119" s="1191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2"/>
      <c r="T119" s="1193"/>
      <c r="U119" s="1194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5" t="s">
        <v>1704</v>
      </c>
      <c r="C120" s="1196"/>
      <c r="D120" s="1197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0</v>
      </c>
      <c r="M120" s="1068"/>
      <c r="N120" s="1174">
        <f>+ROUND(N106+N110+N114+N118,0)</f>
        <v>0</v>
      </c>
      <c r="O120" s="1070"/>
      <c r="P120" s="1172">
        <f>+ROUND(P106+P110+P114+P118,0)</f>
        <v>0</v>
      </c>
      <c r="Q120" s="1173">
        <f>+ROUND(Q106+Q110+Q114+Q118,0)</f>
        <v>0</v>
      </c>
      <c r="R120" s="1019"/>
      <c r="S120" s="1685" t="s">
        <v>1705</v>
      </c>
      <c r="T120" s="1686"/>
      <c r="U120" s="1687"/>
      <c r="V120" s="1198"/>
      <c r="W120" s="1199"/>
      <c r="X120" s="1200"/>
      <c r="Y120" s="1199"/>
      <c r="Z120" s="1199"/>
    </row>
    <row r="121" spans="1:26" s="991" customFormat="1" ht="15.75">
      <c r="A121" s="1062"/>
      <c r="B121" s="1063" t="s">
        <v>1706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4" t="s">
        <v>1706</v>
      </c>
      <c r="T121" s="1235"/>
      <c r="U121" s="1236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1707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+ROUND(+SUM(OTCHET!E551:E558),0)</f>
        <v>0</v>
      </c>
      <c r="Q122" s="1081">
        <f>+ROUND(+SUM(OTCHET!L551:L558),0)</f>
        <v>0</v>
      </c>
      <c r="R122" s="1019"/>
      <c r="S122" s="1661" t="s">
        <v>1708</v>
      </c>
      <c r="T122" s="1662"/>
      <c r="U122" s="1663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1709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-42674</v>
      </c>
      <c r="K123" s="1068"/>
      <c r="L123" s="1093">
        <f>+IF($P$2=33,$Q123,0)</f>
        <v>0</v>
      </c>
      <c r="M123" s="1068"/>
      <c r="N123" s="1094">
        <f>+ROUND(+G123+J123+L123,0)</f>
        <v>-42674</v>
      </c>
      <c r="O123" s="1070"/>
      <c r="P123" s="1092">
        <f>+ROUND(OTCHET!E526,0)</f>
        <v>0</v>
      </c>
      <c r="Q123" s="1093">
        <f>+ROUND(OTCHET!L526,0)</f>
        <v>-42674</v>
      </c>
      <c r="R123" s="1019"/>
      <c r="S123" s="1333" t="s">
        <v>1710</v>
      </c>
      <c r="T123" s="1334"/>
      <c r="U123" s="1335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1711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+ROUND(+OTCHET!E523+OTCHET!E533+OTCHET!E559+OTCHET!E566+OTCHET!E567+OTCHET!E581+OTCHET!E593+IF(AND(OTCHET!$F$12=9900,+OTCHET!$E$15=0),+OTCHET!E588,0),0)</f>
        <v>0</v>
      </c>
      <c r="Q124" s="1093">
        <f>+ROUND(+OTCHET!L523+OTCHET!L533+OTCHET!L559+OTCHET!L566+OTCHET!L567+OTCHET!L581+OTCHET!L593+IF(AND(OTCHET!$F$12=9900,+OTCHET!$E$15=0),+OTCHET!L588,0),0)</f>
        <v>0</v>
      </c>
      <c r="R124" s="1019"/>
      <c r="S124" s="1658" t="s">
        <v>1712</v>
      </c>
      <c r="T124" s="1659"/>
      <c r="U124" s="1660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629" t="s">
        <v>1132</v>
      </c>
      <c r="C125" s="1630"/>
      <c r="D125" s="1631"/>
      <c r="E125" s="992"/>
      <c r="F125" s="1632">
        <f>+IF($P$2=0,$P125,0)</f>
        <v>0</v>
      </c>
      <c r="G125" s="1633">
        <f>+IF($P$2=0,$Q125,0)</f>
        <v>0</v>
      </c>
      <c r="H125" s="992"/>
      <c r="I125" s="1632"/>
      <c r="J125" s="1633"/>
      <c r="K125" s="1068"/>
      <c r="L125" s="1633"/>
      <c r="M125" s="1068"/>
      <c r="N125" s="1634">
        <f>+ROUND(+G125+J125+L125,0)</f>
        <v>0</v>
      </c>
      <c r="O125" s="1070"/>
      <c r="P125" s="1632">
        <f>+ROUND(+IF(AND(OTCHET!$F$12="9900",+OTCHET!$E$15=0,+(OTCHET!E591+OTCHET!E592)&gt;0,+(OTCHET!E589+OTCHET!E590)&lt;0),+OTCHET!E588,0),0)</f>
        <v>0</v>
      </c>
      <c r="Q125" s="1633">
        <f>+ROUND(+IF(AND(OTCHET!$F$12="9900",+OTCHET!$E$15=0,+(OTCHET!L591+OTCHET!L592)&gt;=0,+(OTCHET!L589+OTCHET!L590)&lt;=0),+OTCHET!L588,0),0)</f>
        <v>0</v>
      </c>
      <c r="R125" s="1019"/>
      <c r="S125" s="1635" t="s">
        <v>1133</v>
      </c>
      <c r="T125" s="1636"/>
      <c r="U125" s="1637"/>
      <c r="V125" s="1049"/>
      <c r="W125" s="990"/>
      <c r="X125" s="990"/>
      <c r="Y125" s="990"/>
      <c r="Z125" s="990"/>
    </row>
    <row r="126" spans="1:26" s="991" customFormat="1" ht="15.75">
      <c r="A126" s="1062"/>
      <c r="B126" s="1243" t="s">
        <v>1713</v>
      </c>
      <c r="C126" s="1244"/>
      <c r="D126" s="1245"/>
      <c r="E126" s="992"/>
      <c r="F126" s="1246"/>
      <c r="G126" s="1247"/>
      <c r="H126" s="992"/>
      <c r="I126" s="1246"/>
      <c r="J126" s="1247"/>
      <c r="K126" s="1068"/>
      <c r="L126" s="1247"/>
      <c r="M126" s="1068"/>
      <c r="N126" s="1248">
        <f>+ROUND(+G126+J126+L126,0)</f>
        <v>0</v>
      </c>
      <c r="O126" s="1070"/>
      <c r="P126" s="1246"/>
      <c r="Q126" s="1247"/>
      <c r="R126" s="1019"/>
      <c r="S126" s="1705" t="s">
        <v>1714</v>
      </c>
      <c r="T126" s="1706"/>
      <c r="U126" s="1707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49" t="s">
        <v>1715</v>
      </c>
      <c r="C127" s="1202"/>
      <c r="D127" s="1203"/>
      <c r="E127" s="992"/>
      <c r="F127" s="1204">
        <f>+ROUND(+SUM(F122:F126),0)</f>
        <v>0</v>
      </c>
      <c r="G127" s="1205">
        <f>+ROUND(+SUM(G122:G126),0)</f>
        <v>0</v>
      </c>
      <c r="H127" s="992"/>
      <c r="I127" s="1204">
        <f>+ROUND(+SUM(I122:I126),0)</f>
        <v>0</v>
      </c>
      <c r="J127" s="1205">
        <f>+ROUND(+SUM(J122:J126),0)</f>
        <v>-42674</v>
      </c>
      <c r="K127" s="1068"/>
      <c r="L127" s="1205">
        <f>+ROUND(+SUM(L122:L126),0)</f>
        <v>0</v>
      </c>
      <c r="M127" s="1068"/>
      <c r="N127" s="1206">
        <f>+ROUND(+SUM(N122:N126),0)</f>
        <v>-42674</v>
      </c>
      <c r="O127" s="1070"/>
      <c r="P127" s="1204">
        <f>+ROUND(+SUM(P122:P126),0)</f>
        <v>0</v>
      </c>
      <c r="Q127" s="1205">
        <f>+ROUND(+SUM(Q122:Q126),0)</f>
        <v>-42674</v>
      </c>
      <c r="R127" s="1019"/>
      <c r="S127" s="1688" t="s">
        <v>1716</v>
      </c>
      <c r="T127" s="1689"/>
      <c r="U127" s="1690"/>
      <c r="V127" s="1198"/>
      <c r="W127" s="1199"/>
      <c r="X127" s="1200"/>
      <c r="Y127" s="1199"/>
      <c r="Z127" s="1199"/>
    </row>
    <row r="128" spans="1:26" s="991" customFormat="1" ht="15.75">
      <c r="A128" s="1062"/>
      <c r="B128" s="1063" t="s">
        <v>1717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4" t="s">
        <v>1717</v>
      </c>
      <c r="T128" s="1235"/>
      <c r="U128" s="1236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1718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0</v>
      </c>
      <c r="M129" s="1068"/>
      <c r="N129" s="1082">
        <f>+ROUND(+G129+J129+L129,0)</f>
        <v>0</v>
      </c>
      <c r="O129" s="1070"/>
      <c r="P129" s="1080">
        <f>+ROUND(+SUM(OTCHET!E569:E574)+SUM(OTCHET!E583:E584)+IF(AND(OTCHET!$F$12=9900,+OTCHET!$E$15=0),0,SUM(OTCHET!E589:E590)),0)</f>
        <v>0</v>
      </c>
      <c r="Q129" s="1081">
        <f>+ROUND(+SUM(OTCHET!L569:L574)+SUM(OTCHET!L583:L584)+IF(AND(OTCHET!$F$12=9900,+OTCHET!$E$15=0),0,SUM(OTCHET!L589:L590)),0)</f>
        <v>0</v>
      </c>
      <c r="R129" s="1019"/>
      <c r="S129" s="1661" t="s">
        <v>1719</v>
      </c>
      <c r="T129" s="1662"/>
      <c r="U129" s="1663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1720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+ROUND(OTCHET!E582+OTCHET!E587,0)</f>
        <v>0</v>
      </c>
      <c r="Q130" s="1093">
        <f>+ROUND(OTCHET!L582+OTCHET!L587,0)</f>
        <v>0</v>
      </c>
      <c r="R130" s="1019"/>
      <c r="S130" s="1658" t="s">
        <v>1721</v>
      </c>
      <c r="T130" s="1659"/>
      <c r="U130" s="1660"/>
      <c r="V130" s="1049"/>
      <c r="W130" s="990"/>
      <c r="X130" s="990"/>
      <c r="Y130" s="990"/>
      <c r="Z130" s="990"/>
    </row>
    <row r="131" spans="1:26" s="991" customFormat="1" ht="15.75">
      <c r="A131" s="1062"/>
      <c r="B131" s="1250" t="s">
        <v>1722</v>
      </c>
      <c r="C131" s="1251"/>
      <c r="D131" s="1252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0</v>
      </c>
      <c r="M131" s="1068"/>
      <c r="N131" s="1094">
        <f>+ROUND(+G131+J131+L131,0)</f>
        <v>0</v>
      </c>
      <c r="O131" s="1070"/>
      <c r="P131" s="1092">
        <f>+ROUND(-SUM(OTCHET!E575:E580)-SUM(OTCHET!E585:E586)-IF(AND(OTCHET!$F$12=9900,+OTCHET!$E$15=0),0,SUM(OTCHET!E591:E592)),0)</f>
        <v>0</v>
      </c>
      <c r="Q131" s="1093">
        <f>+ROUND(-SUM(OTCHET!L575:L580)-SUM(OTCHET!L585:L586)-IF(AND(OTCHET!$F$12=9900,+OTCHET!$E$15=0),0,SUM(OTCHET!L591:L592)),0)</f>
        <v>0</v>
      </c>
      <c r="R131" s="1019"/>
      <c r="S131" s="1702" t="s">
        <v>1723</v>
      </c>
      <c r="T131" s="1703"/>
      <c r="U131" s="1704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3" t="s">
        <v>1724</v>
      </c>
      <c r="C132" s="1254"/>
      <c r="D132" s="1255"/>
      <c r="E132" s="992"/>
      <c r="F132" s="1256">
        <f>+ROUND(+F131-F129-F130,0)</f>
        <v>0</v>
      </c>
      <c r="G132" s="1257">
        <f>+ROUND(+G131-G129-G130,0)</f>
        <v>0</v>
      </c>
      <c r="H132" s="992"/>
      <c r="I132" s="1256">
        <f>+ROUND(+I131-I129-I130,0)</f>
        <v>0</v>
      </c>
      <c r="J132" s="1257">
        <f>+ROUND(+J131-J129-J130,0)</f>
        <v>0</v>
      </c>
      <c r="K132" s="1068"/>
      <c r="L132" s="1257">
        <f>+ROUND(+L131-L129-L130,0)</f>
        <v>0</v>
      </c>
      <c r="M132" s="1068"/>
      <c r="N132" s="1258">
        <f>+ROUND(+N131-N129-N130,0)</f>
        <v>0</v>
      </c>
      <c r="O132" s="1070"/>
      <c r="P132" s="1256">
        <f>+ROUND(+P131-P129-P130,0)</f>
        <v>0</v>
      </c>
      <c r="Q132" s="1257">
        <f>+ROUND(+Q131-Q129-Q130,0)</f>
        <v>0</v>
      </c>
      <c r="R132" s="1019"/>
      <c r="S132" s="1708" t="s">
        <v>1725</v>
      </c>
      <c r="T132" s="1709"/>
      <c r="U132" s="1710"/>
      <c r="V132" s="1198"/>
      <c r="W132" s="1199"/>
      <c r="X132" s="1200"/>
      <c r="Y132" s="1199"/>
      <c r="Z132" s="1199"/>
    </row>
    <row r="133" spans="1:26" s="991" customFormat="1" ht="16.5" customHeight="1" thickTop="1">
      <c r="A133" s="981"/>
      <c r="B133" s="1711">
        <f>+IF(+SUM(F133:N133)=0,0,"Контрола: дефицит/излишък = финансиране с обратен знак (Г. + Д. = 0)")</f>
        <v>0</v>
      </c>
      <c r="C133" s="1711"/>
      <c r="D133" s="1711"/>
      <c r="E133" s="992"/>
      <c r="F133" s="1259">
        <f>+ROUND(F83,0)+ROUND(F84,0)</f>
        <v>0</v>
      </c>
      <c r="G133" s="1259">
        <f>+ROUND(G83,0)+ROUND(G84,0)</f>
        <v>0</v>
      </c>
      <c r="H133" s="992"/>
      <c r="I133" s="1259">
        <f>+ROUND(I83,0)+ROUND(I84,0)</f>
        <v>0</v>
      </c>
      <c r="J133" s="1259">
        <f>+ROUND(J83,0)+ROUND(J84,0)</f>
        <v>0</v>
      </c>
      <c r="K133" s="992"/>
      <c r="L133" s="1259">
        <f>+ROUND(L83,0)+ROUND(L84,0)</f>
        <v>0</v>
      </c>
      <c r="M133" s="992"/>
      <c r="N133" s="1260">
        <f>+ROUND(N83,0)+ROUND(N84,0)</f>
        <v>0</v>
      </c>
      <c r="O133" s="1261"/>
      <c r="P133" s="1262">
        <f>+ROUND(P83,0)+ROUND(P84,0)</f>
        <v>0</v>
      </c>
      <c r="Q133" s="1262">
        <f>+ROUND(Q83,0)+ROUND(Q84,0)</f>
        <v>0</v>
      </c>
      <c r="R133" s="1019"/>
      <c r="S133" s="1263"/>
      <c r="T133" s="1263"/>
      <c r="U133" s="1263"/>
      <c r="V133" s="1198"/>
      <c r="W133" s="1199"/>
      <c r="X133" s="1200"/>
      <c r="Y133" s="1199"/>
      <c r="Z133" s="1199"/>
    </row>
    <row r="134" spans="1:26" s="991" customFormat="1" ht="17.25" customHeight="1" hidden="1">
      <c r="A134" s="981"/>
      <c r="B134" s="1264" t="s">
        <v>1726</v>
      </c>
      <c r="C134" s="1265" t="str">
        <f>+OTCHET!B607</f>
        <v>09.07.2018г.</v>
      </c>
      <c r="D134" s="1210" t="s">
        <v>1727</v>
      </c>
      <c r="E134" s="992"/>
      <c r="F134" s="1700"/>
      <c r="G134" s="1700"/>
      <c r="H134" s="992"/>
      <c r="I134" s="1266" t="s">
        <v>1728</v>
      </c>
      <c r="J134" s="1267"/>
      <c r="K134" s="992"/>
      <c r="L134" s="1700"/>
      <c r="M134" s="1700"/>
      <c r="N134" s="1700"/>
      <c r="O134" s="1261"/>
      <c r="P134" s="1701"/>
      <c r="Q134" s="1701"/>
      <c r="R134" s="1268"/>
      <c r="S134" s="1269"/>
      <c r="T134" s="1269"/>
      <c r="U134" s="1269"/>
      <c r="V134" s="1270"/>
      <c r="W134" s="1199"/>
      <c r="X134" s="1200"/>
      <c r="Y134" s="1199"/>
      <c r="Z134" s="1199"/>
    </row>
    <row r="135" spans="1:26" s="991" customFormat="1" ht="21" customHeight="1" hidden="1">
      <c r="A135" s="981"/>
      <c r="B135" s="1264"/>
      <c r="C135" s="1210"/>
      <c r="D135" s="1210"/>
      <c r="E135" s="992"/>
      <c r="F135" s="1271"/>
      <c r="G135" s="1271"/>
      <c r="H135" s="992"/>
      <c r="I135" s="1266"/>
      <c r="J135" s="1267"/>
      <c r="K135" s="992"/>
      <c r="L135" s="1271"/>
      <c r="M135" s="1271"/>
      <c r="N135" s="1271"/>
      <c r="O135" s="1261"/>
      <c r="P135" s="1272"/>
      <c r="Q135" s="1272"/>
      <c r="R135" s="1268"/>
      <c r="S135" s="1269"/>
      <c r="T135" s="1269"/>
      <c r="U135" s="1269"/>
      <c r="V135" s="1270"/>
      <c r="W135" s="1199"/>
      <c r="X135" s="1200"/>
      <c r="Y135" s="1199"/>
      <c r="Z135" s="1199"/>
    </row>
    <row r="136" spans="1:24" s="991" customFormat="1" ht="23.25" customHeight="1" thickBot="1">
      <c r="A136" s="1270"/>
      <c r="B136" s="1270"/>
      <c r="C136" s="1270"/>
      <c r="D136" s="1270"/>
      <c r="E136" s="1273"/>
      <c r="F136" s="1273"/>
      <c r="G136" s="1273"/>
      <c r="H136" s="1273"/>
      <c r="I136" s="1273"/>
      <c r="J136" s="1273"/>
      <c r="K136" s="1273"/>
      <c r="L136" s="1273"/>
      <c r="M136" s="1273"/>
      <c r="N136" s="1273"/>
      <c r="O136" s="1270"/>
      <c r="P136" s="1274"/>
      <c r="Q136" s="1274"/>
      <c r="R136" s="1269"/>
      <c r="S136" s="1269"/>
      <c r="T136" s="1269"/>
      <c r="U136" s="1269"/>
      <c r="V136" s="1269"/>
      <c r="X136" s="1275"/>
    </row>
    <row r="137" spans="1:24" s="991" customFormat="1" ht="15.75" customHeight="1">
      <c r="A137" s="1270"/>
      <c r="B137" s="1276" t="s">
        <v>1729</v>
      </c>
      <c r="C137" s="1277"/>
      <c r="D137" s="1278"/>
      <c r="E137" s="1273"/>
      <c r="F137" s="1279" t="str">
        <f>+IF(+ROUND(F140,2)=0,"O K","НЕРАВНЕНИЕ!")</f>
        <v>O K</v>
      </c>
      <c r="G137" s="1280" t="str">
        <f>+IF(+ROUND(G140,2)=0,"O K","НЕРАВНЕНИЕ!")</f>
        <v>O K</v>
      </c>
      <c r="H137" s="1281"/>
      <c r="I137" s="1282" t="str">
        <f>+IF(+ROUND(I140,2)=0,"O K","НЕРАВНЕНИЕ!")</f>
        <v>O K</v>
      </c>
      <c r="J137" s="1283" t="str">
        <f>+IF(+ROUND(J140,2)=0,"O K","НЕРАВНЕНИЕ!")</f>
        <v>O K</v>
      </c>
      <c r="K137" s="1284"/>
      <c r="L137" s="1285" t="str">
        <f>+IF(+ROUND(L140,2)=0,"O K","НЕРАВНЕНИЕ!")</f>
        <v>O K</v>
      </c>
      <c r="M137" s="1286"/>
      <c r="N137" s="1287" t="str">
        <f>+IF(+ROUND(N140,2)=0,"O K","НЕРАВНЕНИЕ!")</f>
        <v>O K</v>
      </c>
      <c r="O137" s="1270"/>
      <c r="P137" s="1288" t="str">
        <f>+IF(+ROUND(P140,2)=0,"O K","НЕРАВНЕНИЕ!")</f>
        <v>O K</v>
      </c>
      <c r="Q137" s="1289" t="str">
        <f>+IF(+ROUND(Q140,2)=0,"O K","НЕРАВНЕНИЕ!")</f>
        <v>O K</v>
      </c>
      <c r="R137" s="1290"/>
      <c r="S137" s="1291"/>
      <c r="T137" s="1291"/>
      <c r="U137" s="1291"/>
      <c r="V137" s="1270"/>
      <c r="X137" s="1275"/>
    </row>
    <row r="138" spans="1:24" s="991" customFormat="1" ht="15.75" customHeight="1" thickBot="1">
      <c r="A138" s="1270"/>
      <c r="B138" s="1292" t="s">
        <v>1730</v>
      </c>
      <c r="C138" s="1293"/>
      <c r="D138" s="1294"/>
      <c r="E138" s="1273"/>
      <c r="F138" s="1295" t="str">
        <f>+IF(+ROUND(F141,0)=0,"O K","НЕРАВНЕНИЕ!")</f>
        <v>O K</v>
      </c>
      <c r="G138" s="1296" t="str">
        <f>+IF(+ROUND(G141,0)=0,"O K","НЕРАВНЕНИЕ!")</f>
        <v>O K</v>
      </c>
      <c r="H138" s="1281"/>
      <c r="I138" s="1297" t="str">
        <f>+IF(+ROUND(I141,0)=0,"O K","НЕРАВНЕНИЕ!")</f>
        <v>O K</v>
      </c>
      <c r="J138" s="1298" t="str">
        <f>+IF(+ROUND(J141,0)=0,"O K","НЕРАВНЕНИЕ!")</f>
        <v>O K</v>
      </c>
      <c r="K138" s="1284"/>
      <c r="L138" s="1299" t="str">
        <f>+IF(+ROUND(L141,0)=0,"O K","НЕРАВНЕНИЕ!")</f>
        <v>O K</v>
      </c>
      <c r="M138" s="1286"/>
      <c r="N138" s="1300" t="str">
        <f>+IF(+ROUND(N141,0)=0,"O K","НЕРАВНЕНИЕ!")</f>
        <v>O K</v>
      </c>
      <c r="O138" s="1270"/>
      <c r="P138" s="1301" t="str">
        <f>+IF(+ROUND(P141,0)=0,"O K","НЕРАВНЕНИЕ!")</f>
        <v>O K</v>
      </c>
      <c r="Q138" s="1302" t="str">
        <f>+IF(+ROUND(Q141,0)=0,"O K","НЕРАВНЕНИЕ!")</f>
        <v>O K</v>
      </c>
      <c r="R138" s="1290"/>
      <c r="S138" s="1291"/>
      <c r="T138" s="1291"/>
      <c r="U138" s="1291"/>
      <c r="V138" s="1270"/>
      <c r="X138" s="1275"/>
    </row>
    <row r="139" spans="1:24" s="991" customFormat="1" ht="13.5" thickBot="1">
      <c r="A139" s="1270"/>
      <c r="B139" s="1270"/>
      <c r="C139" s="1270"/>
      <c r="D139" s="1270"/>
      <c r="E139" s="1273"/>
      <c r="F139" s="1286"/>
      <c r="G139" s="1286"/>
      <c r="H139" s="1286"/>
      <c r="I139" s="1303"/>
      <c r="J139" s="1286"/>
      <c r="K139" s="1286"/>
      <c r="L139" s="1303"/>
      <c r="M139" s="1286"/>
      <c r="N139" s="1286"/>
      <c r="O139" s="1270"/>
      <c r="P139" s="1274"/>
      <c r="Q139" s="1274"/>
      <c r="R139" s="1290"/>
      <c r="S139" s="1269"/>
      <c r="T139" s="1269"/>
      <c r="U139" s="1269"/>
      <c r="V139" s="1270"/>
      <c r="X139" s="1275"/>
    </row>
    <row r="140" spans="1:24" s="991" customFormat="1" ht="15.75">
      <c r="A140" s="1270"/>
      <c r="B140" s="1276" t="s">
        <v>1731</v>
      </c>
      <c r="C140" s="1277"/>
      <c r="D140" s="1278"/>
      <c r="E140" s="1273"/>
      <c r="F140" s="1304">
        <f>+ROUND(F83,0)+ROUND(F84,0)</f>
        <v>0</v>
      </c>
      <c r="G140" s="1305">
        <f>+ROUND(G83,0)+ROUND(G84,0)</f>
        <v>0</v>
      </c>
      <c r="H140" s="1281"/>
      <c r="I140" s="1306">
        <f>+ROUND(I83,0)+ROUND(I84,0)</f>
        <v>0</v>
      </c>
      <c r="J140" s="1307">
        <f>+ROUND(J83,0)+ROUND(J84,0)</f>
        <v>0</v>
      </c>
      <c r="K140" s="1284"/>
      <c r="L140" s="1308">
        <f>+ROUND(L83,0)+ROUND(L84,0)</f>
        <v>0</v>
      </c>
      <c r="M140" s="1286"/>
      <c r="N140" s="1309">
        <f>+ROUND(N83,0)+ROUND(N84,0)</f>
        <v>0</v>
      </c>
      <c r="O140" s="1270"/>
      <c r="P140" s="1310">
        <f>+ROUND(P83,0)+ROUND(P84,0)</f>
        <v>0</v>
      </c>
      <c r="Q140" s="1311">
        <f>+ROUND(Q83,0)+ROUND(Q84,0)</f>
        <v>0</v>
      </c>
      <c r="R140" s="1290"/>
      <c r="S140" s="1269"/>
      <c r="T140" s="1269"/>
      <c r="U140" s="1269"/>
      <c r="V140" s="1270"/>
      <c r="X140" s="1275"/>
    </row>
    <row r="141" spans="1:24" s="991" customFormat="1" ht="16.5" thickBot="1">
      <c r="A141" s="1270"/>
      <c r="B141" s="1292" t="s">
        <v>1732</v>
      </c>
      <c r="C141" s="1293"/>
      <c r="D141" s="1294"/>
      <c r="E141" s="1273"/>
      <c r="F141" s="1312">
        <f>SUM(+ROUND(F83,0)+ROUND(F101,0)+ROUND(F120,0)+ROUND(F127,0)+ROUND(F129,0)+ROUND(F130,0))-ROUND(F131,0)</f>
        <v>0</v>
      </c>
      <c r="G141" s="1313">
        <f>SUM(+ROUND(G83,0)+ROUND(G101,0)+ROUND(G120,0)+ROUND(G127,0)+ROUND(G129,0)+ROUND(G130,0))-ROUND(G131,0)</f>
        <v>0</v>
      </c>
      <c r="H141" s="1281"/>
      <c r="I141" s="1314">
        <f>SUM(+ROUND(I83,0)+ROUND(I101,0)+ROUND(I120,0)+ROUND(I127,0)+ROUND(I129,0)+ROUND(I130,0))-ROUND(I131,0)</f>
        <v>0</v>
      </c>
      <c r="J141" s="1315">
        <f>SUM(+ROUND(J83,0)+ROUND(J101,0)+ROUND(J120,0)+ROUND(J127,0)+ROUND(J129,0)+ROUND(J130,0))-ROUND(J131,0)</f>
        <v>0</v>
      </c>
      <c r="K141" s="1284"/>
      <c r="L141" s="1316">
        <f>SUM(+ROUND(L83,0)+ROUND(L101,0)+ROUND(L120,0)+ROUND(L127,0)+ROUND(L129,0)+ROUND(L130,0))-ROUND(L131,0)</f>
        <v>0</v>
      </c>
      <c r="M141" s="1286"/>
      <c r="N141" s="1317">
        <f>SUM(+ROUND(N83,0)+ROUND(N101,0)+ROUND(N120,0)+ROUND(N127,0)+ROUND(N129,0)+ROUND(N130,0))-ROUND(N131,0)</f>
        <v>0</v>
      </c>
      <c r="O141" s="1270"/>
      <c r="P141" s="1318">
        <f>SUM(+ROUND(P83,0)+ROUND(P101,0)+ROUND(P120,0)+ROUND(P127,0)+ROUND(P129,0)+ROUND(P130,0))-ROUND(P131,0)</f>
        <v>0</v>
      </c>
      <c r="Q141" s="1319">
        <f>SUM(+ROUND(Q83,0)+ROUND(Q101,0)+ROUND(Q120,0)+ROUND(Q127,0)+ROUND(Q129,0)+ROUND(Q130,0))-ROUND(Q131,0)</f>
        <v>0</v>
      </c>
      <c r="R141" s="1290"/>
      <c r="S141" s="1269"/>
      <c r="T141" s="1269"/>
      <c r="U141" s="1269"/>
      <c r="V141" s="1270"/>
      <c r="X141" s="1275"/>
    </row>
    <row r="142" spans="1:24" s="991" customFormat="1" ht="12.75">
      <c r="A142" s="1270"/>
      <c r="B142" s="1270"/>
      <c r="C142" s="1270"/>
      <c r="D142" s="1270"/>
      <c r="E142" s="1270"/>
      <c r="F142" s="1273"/>
      <c r="G142" s="1273"/>
      <c r="H142" s="1273"/>
      <c r="I142" s="1273"/>
      <c r="J142" s="1273"/>
      <c r="K142" s="1273"/>
      <c r="L142" s="1273"/>
      <c r="M142" s="1273"/>
      <c r="N142" s="1273"/>
      <c r="O142" s="1270"/>
      <c r="P142" s="1274"/>
      <c r="Q142" s="1274"/>
      <c r="R142" s="1290"/>
      <c r="S142" s="1269"/>
      <c r="T142" s="1269"/>
      <c r="U142" s="1269"/>
      <c r="V142" s="1270"/>
      <c r="X142" s="1275"/>
    </row>
    <row r="143" spans="1:24" s="991" customFormat="1" ht="12.75">
      <c r="A143" s="1270"/>
      <c r="B143" s="1270"/>
      <c r="C143" s="1270"/>
      <c r="D143" s="1270"/>
      <c r="E143" s="1273"/>
      <c r="F143" s="1273"/>
      <c r="G143" s="1273"/>
      <c r="H143" s="1273"/>
      <c r="I143" s="1273"/>
      <c r="J143" s="1273"/>
      <c r="K143" s="1273"/>
      <c r="L143" s="1273"/>
      <c r="M143" s="1273"/>
      <c r="N143" s="1273"/>
      <c r="O143" s="1270"/>
      <c r="P143" s="1274"/>
      <c r="Q143" s="1274"/>
      <c r="R143" s="1290"/>
      <c r="S143" s="1269"/>
      <c r="T143" s="1269"/>
      <c r="U143" s="1269"/>
      <c r="V143" s="1270"/>
      <c r="X143" s="1275"/>
    </row>
    <row r="144" spans="1:24" s="991" customFormat="1" ht="12.75">
      <c r="A144" s="1270"/>
      <c r="B144" s="1270"/>
      <c r="C144" s="1270"/>
      <c r="D144" s="1270"/>
      <c r="E144" s="1273"/>
      <c r="F144" s="1273"/>
      <c r="G144" s="1273"/>
      <c r="H144" s="1273"/>
      <c r="I144" s="1273"/>
      <c r="J144" s="1273"/>
      <c r="K144" s="1273"/>
      <c r="L144" s="1273"/>
      <c r="M144" s="1273"/>
      <c r="N144" s="1273"/>
      <c r="O144" s="1270"/>
      <c r="P144" s="1274"/>
      <c r="Q144" s="1274"/>
      <c r="R144" s="1290"/>
      <c r="S144" s="1269"/>
      <c r="T144" s="1269"/>
      <c r="U144" s="1269"/>
      <c r="V144" s="1270"/>
      <c r="X144" s="1275"/>
    </row>
    <row r="145" spans="1:24" s="991" customFormat="1" ht="12.75">
      <c r="A145" s="1270"/>
      <c r="B145" s="1270"/>
      <c r="C145" s="1270"/>
      <c r="D145" s="1270"/>
      <c r="E145" s="1273"/>
      <c r="F145" s="1273"/>
      <c r="G145" s="1273"/>
      <c r="H145" s="1273"/>
      <c r="I145" s="1273"/>
      <c r="J145" s="1273"/>
      <c r="K145" s="1273"/>
      <c r="L145" s="1273"/>
      <c r="M145" s="1273"/>
      <c r="N145" s="1273"/>
      <c r="O145" s="1270"/>
      <c r="P145" s="1274"/>
      <c r="Q145" s="1274"/>
      <c r="R145" s="1290"/>
      <c r="S145" s="1269"/>
      <c r="T145" s="1269"/>
      <c r="U145" s="1269"/>
      <c r="V145" s="1270"/>
      <c r="X145" s="1275"/>
    </row>
    <row r="146" spans="1:24" s="991" customFormat="1" ht="12.75">
      <c r="A146" s="1270"/>
      <c r="B146" s="1270"/>
      <c r="C146" s="1270"/>
      <c r="D146" s="1270"/>
      <c r="E146" s="1273"/>
      <c r="F146" s="1273"/>
      <c r="G146" s="1273"/>
      <c r="H146" s="1273"/>
      <c r="I146" s="1273"/>
      <c r="J146" s="1273"/>
      <c r="K146" s="1273"/>
      <c r="L146" s="1273"/>
      <c r="M146" s="1273"/>
      <c r="N146" s="1273"/>
      <c r="O146" s="1270"/>
      <c r="P146" s="1274"/>
      <c r="Q146" s="1274"/>
      <c r="R146" s="1290"/>
      <c r="S146" s="1269"/>
      <c r="T146" s="1269"/>
      <c r="U146" s="1269"/>
      <c r="V146" s="1270"/>
      <c r="X146" s="1275"/>
    </row>
    <row r="147" spans="1:24" s="991" customFormat="1" ht="12.75">
      <c r="A147" s="1270"/>
      <c r="B147" s="1270"/>
      <c r="C147" s="1270"/>
      <c r="D147" s="1270"/>
      <c r="E147" s="1273"/>
      <c r="F147" s="1273"/>
      <c r="G147" s="1273"/>
      <c r="H147" s="1273"/>
      <c r="I147" s="1273"/>
      <c r="J147" s="1273"/>
      <c r="K147" s="1273"/>
      <c r="L147" s="1273"/>
      <c r="M147" s="1273"/>
      <c r="N147" s="1273"/>
      <c r="O147" s="1270"/>
      <c r="P147" s="1274"/>
      <c r="Q147" s="1274"/>
      <c r="R147" s="1290"/>
      <c r="S147" s="1269"/>
      <c r="T147" s="1269"/>
      <c r="U147" s="1269"/>
      <c r="V147" s="1270"/>
      <c r="X147" s="1275"/>
    </row>
    <row r="148" spans="1:24" s="991" customFormat="1" ht="12.75">
      <c r="A148" s="1270"/>
      <c r="B148" s="1270"/>
      <c r="C148" s="1270"/>
      <c r="D148" s="1270"/>
      <c r="E148" s="1273"/>
      <c r="F148" s="1273"/>
      <c r="G148" s="1273"/>
      <c r="H148" s="1273"/>
      <c r="I148" s="1273"/>
      <c r="J148" s="1273"/>
      <c r="K148" s="1273"/>
      <c r="L148" s="1273"/>
      <c r="M148" s="1273"/>
      <c r="N148" s="1273"/>
      <c r="O148" s="1270"/>
      <c r="P148" s="1274"/>
      <c r="Q148" s="1274"/>
      <c r="R148" s="1290"/>
      <c r="S148" s="1269"/>
      <c r="T148" s="1269"/>
      <c r="U148" s="1269"/>
      <c r="V148" s="1270"/>
      <c r="X148" s="1275"/>
    </row>
    <row r="149" spans="1:24" s="991" customFormat="1" ht="12.75">
      <c r="A149" s="1270"/>
      <c r="B149" s="1270"/>
      <c r="C149" s="1270"/>
      <c r="D149" s="1270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0"/>
      <c r="P149" s="1274"/>
      <c r="Q149" s="1274"/>
      <c r="R149" s="1290"/>
      <c r="S149" s="1269"/>
      <c r="T149" s="1269"/>
      <c r="U149" s="1269"/>
      <c r="V149" s="1270"/>
      <c r="X149" s="1275"/>
    </row>
    <row r="150" spans="1:24" s="991" customFormat="1" ht="12.75">
      <c r="A150" s="1270"/>
      <c r="B150" s="1270"/>
      <c r="C150" s="1270"/>
      <c r="D150" s="1270"/>
      <c r="E150" s="1273"/>
      <c r="F150" s="1273"/>
      <c r="G150" s="1273"/>
      <c r="H150" s="1273"/>
      <c r="I150" s="1273"/>
      <c r="J150" s="1273"/>
      <c r="K150" s="1273"/>
      <c r="L150" s="1273"/>
      <c r="M150" s="1273"/>
      <c r="N150" s="1273"/>
      <c r="O150" s="1270"/>
      <c r="P150" s="1274"/>
      <c r="Q150" s="1274"/>
      <c r="R150" s="1290"/>
      <c r="S150" s="1269"/>
      <c r="T150" s="1269"/>
      <c r="U150" s="1269"/>
      <c r="V150" s="1270"/>
      <c r="X150" s="1275"/>
    </row>
    <row r="151" spans="1:24" s="991" customFormat="1" ht="12.75">
      <c r="A151" s="1270"/>
      <c r="B151" s="1270"/>
      <c r="C151" s="1270"/>
      <c r="D151" s="1270"/>
      <c r="E151" s="1273"/>
      <c r="F151" s="1273"/>
      <c r="G151" s="1273"/>
      <c r="H151" s="1273"/>
      <c r="I151" s="1273"/>
      <c r="J151" s="1273"/>
      <c r="K151" s="1273"/>
      <c r="L151" s="1273"/>
      <c r="M151" s="1273"/>
      <c r="N151" s="1273"/>
      <c r="O151" s="1270"/>
      <c r="P151" s="1274"/>
      <c r="Q151" s="1274"/>
      <c r="R151" s="1290"/>
      <c r="S151" s="1269"/>
      <c r="T151" s="1269"/>
      <c r="U151" s="1269"/>
      <c r="V151" s="1270"/>
      <c r="X151" s="1275"/>
    </row>
    <row r="152" spans="1:24" s="991" customFormat="1" ht="12.75">
      <c r="A152" s="1270"/>
      <c r="B152" s="1270"/>
      <c r="C152" s="1270"/>
      <c r="D152" s="1270"/>
      <c r="E152" s="1273"/>
      <c r="F152" s="1273"/>
      <c r="G152" s="1273"/>
      <c r="H152" s="1273"/>
      <c r="I152" s="1273"/>
      <c r="J152" s="1273"/>
      <c r="K152" s="1273"/>
      <c r="L152" s="1273"/>
      <c r="M152" s="1273"/>
      <c r="N152" s="1273"/>
      <c r="O152" s="1270"/>
      <c r="P152" s="1274"/>
      <c r="Q152" s="1274"/>
      <c r="R152" s="1290"/>
      <c r="S152" s="1269"/>
      <c r="T152" s="1269"/>
      <c r="U152" s="1269"/>
      <c r="V152" s="1270"/>
      <c r="X152" s="1275"/>
    </row>
    <row r="153" spans="1:24" s="991" customFormat="1" ht="12.75">
      <c r="A153" s="1270"/>
      <c r="B153" s="1270"/>
      <c r="C153" s="1270"/>
      <c r="D153" s="1270"/>
      <c r="E153" s="1273"/>
      <c r="F153" s="1273"/>
      <c r="G153" s="1273"/>
      <c r="H153" s="1273"/>
      <c r="I153" s="1273"/>
      <c r="J153" s="1273"/>
      <c r="K153" s="1273"/>
      <c r="L153" s="1273"/>
      <c r="M153" s="1273"/>
      <c r="N153" s="1273"/>
      <c r="O153" s="1270"/>
      <c r="P153" s="1274"/>
      <c r="Q153" s="1274"/>
      <c r="R153" s="1290"/>
      <c r="S153" s="1269"/>
      <c r="T153" s="1269"/>
      <c r="U153" s="1269"/>
      <c r="V153" s="1270"/>
      <c r="X153" s="1275"/>
    </row>
    <row r="154" spans="1:24" s="991" customFormat="1" ht="12.75">
      <c r="A154" s="1270"/>
      <c r="B154" s="1270"/>
      <c r="C154" s="1270"/>
      <c r="D154" s="1270"/>
      <c r="E154" s="1273"/>
      <c r="F154" s="1273"/>
      <c r="G154" s="1273"/>
      <c r="H154" s="1273"/>
      <c r="I154" s="1273"/>
      <c r="J154" s="1273"/>
      <c r="K154" s="1273"/>
      <c r="L154" s="1273"/>
      <c r="M154" s="1273"/>
      <c r="N154" s="1273"/>
      <c r="O154" s="1270"/>
      <c r="P154" s="1274"/>
      <c r="Q154" s="1274"/>
      <c r="R154" s="1290"/>
      <c r="S154" s="1269"/>
      <c r="T154" s="1269"/>
      <c r="U154" s="1269"/>
      <c r="V154" s="1270"/>
      <c r="X154" s="1275"/>
    </row>
    <row r="155" spans="1:24" s="991" customFormat="1" ht="12.75">
      <c r="A155" s="1270"/>
      <c r="B155" s="1270"/>
      <c r="C155" s="1270"/>
      <c r="D155" s="1270"/>
      <c r="E155" s="1273"/>
      <c r="F155" s="1273"/>
      <c r="G155" s="1273"/>
      <c r="H155" s="1273"/>
      <c r="I155" s="1273"/>
      <c r="J155" s="1273"/>
      <c r="K155" s="1273"/>
      <c r="L155" s="1273"/>
      <c r="M155" s="1273"/>
      <c r="N155" s="1273"/>
      <c r="O155" s="1270"/>
      <c r="P155" s="1274"/>
      <c r="Q155" s="1274"/>
      <c r="R155" s="1290"/>
      <c r="S155" s="1269"/>
      <c r="T155" s="1269"/>
      <c r="U155" s="1269"/>
      <c r="V155" s="1270"/>
      <c r="X155" s="1275"/>
    </row>
    <row r="156" spans="1:24" s="991" customFormat="1" ht="12.75">
      <c r="A156" s="1270"/>
      <c r="B156" s="1270"/>
      <c r="C156" s="1270"/>
      <c r="D156" s="1270"/>
      <c r="E156" s="1273"/>
      <c r="F156" s="1273"/>
      <c r="G156" s="1273"/>
      <c r="H156" s="1273"/>
      <c r="I156" s="1273"/>
      <c r="J156" s="1273"/>
      <c r="K156" s="1273"/>
      <c r="L156" s="1273"/>
      <c r="M156" s="1273"/>
      <c r="N156" s="1273"/>
      <c r="O156" s="1270"/>
      <c r="P156" s="1274"/>
      <c r="Q156" s="1274"/>
      <c r="R156" s="1290"/>
      <c r="S156" s="1269"/>
      <c r="T156" s="1269"/>
      <c r="U156" s="1269"/>
      <c r="V156" s="1270"/>
      <c r="X156" s="1275"/>
    </row>
    <row r="157" spans="1:24" s="991" customFormat="1" ht="12.75">
      <c r="A157" s="1270"/>
      <c r="B157" s="1270"/>
      <c r="C157" s="1270"/>
      <c r="D157" s="1270"/>
      <c r="E157" s="1273"/>
      <c r="F157" s="1273"/>
      <c r="G157" s="1273"/>
      <c r="H157" s="1273"/>
      <c r="I157" s="1273"/>
      <c r="J157" s="1273"/>
      <c r="K157" s="1273"/>
      <c r="L157" s="1273"/>
      <c r="M157" s="1273"/>
      <c r="N157" s="1273"/>
      <c r="O157" s="1270"/>
      <c r="P157" s="1274"/>
      <c r="Q157" s="1274"/>
      <c r="R157" s="1290"/>
      <c r="S157" s="1269"/>
      <c r="T157" s="1269"/>
      <c r="U157" s="1269"/>
      <c r="V157" s="1270"/>
      <c r="X157" s="1275"/>
    </row>
    <row r="158" spans="1:24" s="991" customFormat="1" ht="12.75">
      <c r="A158" s="1270"/>
      <c r="B158" s="1270"/>
      <c r="C158" s="1270"/>
      <c r="D158" s="1270"/>
      <c r="E158" s="1273"/>
      <c r="F158" s="1273"/>
      <c r="G158" s="1273"/>
      <c r="H158" s="1273"/>
      <c r="I158" s="1273"/>
      <c r="J158" s="1273"/>
      <c r="K158" s="1273"/>
      <c r="L158" s="1273"/>
      <c r="M158" s="1273"/>
      <c r="N158" s="1273"/>
      <c r="O158" s="1270"/>
      <c r="P158" s="1274"/>
      <c r="Q158" s="1274"/>
      <c r="R158" s="1290"/>
      <c r="S158" s="1269"/>
      <c r="T158" s="1269"/>
      <c r="U158" s="1269"/>
      <c r="V158" s="1270"/>
      <c r="X158" s="1275"/>
    </row>
    <row r="159" spans="1:24" s="991" customFormat="1" ht="12.75">
      <c r="A159" s="1270"/>
      <c r="B159" s="1270"/>
      <c r="C159" s="1270"/>
      <c r="D159" s="1270"/>
      <c r="E159" s="1273"/>
      <c r="F159" s="1273"/>
      <c r="G159" s="1273"/>
      <c r="H159" s="1273"/>
      <c r="I159" s="1273"/>
      <c r="J159" s="1273"/>
      <c r="K159" s="1273"/>
      <c r="L159" s="1273"/>
      <c r="M159" s="1273"/>
      <c r="N159" s="1273"/>
      <c r="O159" s="1270"/>
      <c r="P159" s="1274"/>
      <c r="Q159" s="1274"/>
      <c r="R159" s="1290"/>
      <c r="S159" s="1269"/>
      <c r="T159" s="1269"/>
      <c r="U159" s="1269"/>
      <c r="V159" s="1270"/>
      <c r="X159" s="1275"/>
    </row>
    <row r="160" spans="1:24" s="991" customFormat="1" ht="12.75">
      <c r="A160" s="1270"/>
      <c r="B160" s="1270"/>
      <c r="C160" s="1270"/>
      <c r="D160" s="1270"/>
      <c r="E160" s="1273"/>
      <c r="F160" s="1273"/>
      <c r="G160" s="1273"/>
      <c r="H160" s="1273"/>
      <c r="I160" s="1273"/>
      <c r="J160" s="1273"/>
      <c r="K160" s="1273"/>
      <c r="L160" s="1273"/>
      <c r="M160" s="1273"/>
      <c r="N160" s="1273"/>
      <c r="O160" s="1270"/>
      <c r="P160" s="1274"/>
      <c r="Q160" s="1274"/>
      <c r="R160" s="1290"/>
      <c r="S160" s="1269"/>
      <c r="T160" s="1269"/>
      <c r="U160" s="1269"/>
      <c r="V160" s="1270"/>
      <c r="X160" s="1275"/>
    </row>
    <row r="161" spans="1:24" s="991" customFormat="1" ht="12.75">
      <c r="A161" s="1270"/>
      <c r="B161" s="1270"/>
      <c r="C161" s="1270"/>
      <c r="D161" s="1270"/>
      <c r="E161" s="1273"/>
      <c r="F161" s="1273"/>
      <c r="G161" s="1273"/>
      <c r="H161" s="1273"/>
      <c r="I161" s="1273"/>
      <c r="J161" s="1273"/>
      <c r="K161" s="1273"/>
      <c r="L161" s="1273"/>
      <c r="M161" s="1273"/>
      <c r="N161" s="1273"/>
      <c r="O161" s="1270"/>
      <c r="P161" s="1274"/>
      <c r="Q161" s="1274"/>
      <c r="R161" s="1290"/>
      <c r="S161" s="1269"/>
      <c r="T161" s="1269"/>
      <c r="U161" s="1269"/>
      <c r="V161" s="1270"/>
      <c r="X161" s="1275"/>
    </row>
    <row r="162" spans="1:24" s="991" customFormat="1" ht="12.75">
      <c r="A162" s="1270"/>
      <c r="B162" s="1270"/>
      <c r="C162" s="1270"/>
      <c r="D162" s="1270"/>
      <c r="E162" s="1273"/>
      <c r="F162" s="1273"/>
      <c r="G162" s="1273"/>
      <c r="H162" s="1273"/>
      <c r="I162" s="1273"/>
      <c r="J162" s="1273"/>
      <c r="K162" s="1273"/>
      <c r="L162" s="1273"/>
      <c r="M162" s="1273"/>
      <c r="N162" s="1273"/>
      <c r="O162" s="1270"/>
      <c r="P162" s="1274"/>
      <c r="Q162" s="1274"/>
      <c r="R162" s="1290"/>
      <c r="S162" s="1269"/>
      <c r="T162" s="1269"/>
      <c r="U162" s="1269"/>
      <c r="V162" s="1270"/>
      <c r="X162" s="1275"/>
    </row>
    <row r="163" spans="1:24" s="991" customFormat="1" ht="12.75">
      <c r="A163" s="1270"/>
      <c r="B163" s="1270"/>
      <c r="C163" s="1270"/>
      <c r="D163" s="1270"/>
      <c r="E163" s="1273"/>
      <c r="F163" s="1273"/>
      <c r="G163" s="1273"/>
      <c r="H163" s="1273"/>
      <c r="I163" s="1273"/>
      <c r="J163" s="1273"/>
      <c r="K163" s="1273"/>
      <c r="L163" s="1273"/>
      <c r="M163" s="1273"/>
      <c r="N163" s="1273"/>
      <c r="O163" s="1270"/>
      <c r="P163" s="1274"/>
      <c r="Q163" s="1274"/>
      <c r="R163" s="1290"/>
      <c r="S163" s="1269"/>
      <c r="T163" s="1269"/>
      <c r="U163" s="1269"/>
      <c r="V163" s="1270"/>
      <c r="X163" s="1275"/>
    </row>
    <row r="164" spans="1:24" s="991" customFormat="1" ht="12.75">
      <c r="A164" s="1270"/>
      <c r="B164" s="1270"/>
      <c r="C164" s="1270"/>
      <c r="D164" s="1270"/>
      <c r="E164" s="1273"/>
      <c r="F164" s="1273"/>
      <c r="G164" s="1273"/>
      <c r="H164" s="1273"/>
      <c r="I164" s="1273"/>
      <c r="J164" s="1273"/>
      <c r="K164" s="1273"/>
      <c r="L164" s="1273"/>
      <c r="M164" s="1273"/>
      <c r="N164" s="1273"/>
      <c r="O164" s="1270"/>
      <c r="P164" s="1274"/>
      <c r="Q164" s="1274"/>
      <c r="R164" s="1290"/>
      <c r="S164" s="1269"/>
      <c r="T164" s="1269"/>
      <c r="U164" s="1269"/>
      <c r="V164" s="1270"/>
      <c r="X164" s="1275"/>
    </row>
    <row r="165" spans="1:24" s="991" customFormat="1" ht="12.75">
      <c r="A165" s="1270"/>
      <c r="B165" s="1270"/>
      <c r="C165" s="1270"/>
      <c r="D165" s="1270"/>
      <c r="E165" s="1273"/>
      <c r="F165" s="1273"/>
      <c r="G165" s="1273"/>
      <c r="H165" s="1273"/>
      <c r="I165" s="1273"/>
      <c r="J165" s="1273"/>
      <c r="K165" s="1273"/>
      <c r="L165" s="1273"/>
      <c r="M165" s="1273"/>
      <c r="N165" s="1273"/>
      <c r="O165" s="1270"/>
      <c r="P165" s="1274"/>
      <c r="Q165" s="1274"/>
      <c r="R165" s="1290"/>
      <c r="S165" s="1269"/>
      <c r="T165" s="1269"/>
      <c r="U165" s="1269"/>
      <c r="V165" s="1270"/>
      <c r="X165" s="1275"/>
    </row>
    <row r="166" spans="1:24" s="991" customFormat="1" ht="12.75">
      <c r="A166" s="1270"/>
      <c r="B166" s="1270"/>
      <c r="C166" s="1270"/>
      <c r="D166" s="1270"/>
      <c r="E166" s="1273"/>
      <c r="F166" s="1273"/>
      <c r="G166" s="1273"/>
      <c r="H166" s="1273"/>
      <c r="I166" s="1273"/>
      <c r="J166" s="1273"/>
      <c r="K166" s="1273"/>
      <c r="L166" s="1273"/>
      <c r="M166" s="1273"/>
      <c r="N166" s="1273"/>
      <c r="O166" s="1270"/>
      <c r="P166" s="1274"/>
      <c r="Q166" s="1274"/>
      <c r="R166" s="1290"/>
      <c r="S166" s="1269"/>
      <c r="T166" s="1269"/>
      <c r="U166" s="1269"/>
      <c r="V166" s="1270"/>
      <c r="X166" s="1275"/>
    </row>
    <row r="167" spans="1:24" s="991" customFormat="1" ht="12.75">
      <c r="A167" s="1270"/>
      <c r="B167" s="1270"/>
      <c r="C167" s="1270"/>
      <c r="D167" s="1270"/>
      <c r="E167" s="1273"/>
      <c r="F167" s="1273"/>
      <c r="G167" s="1273"/>
      <c r="H167" s="1273"/>
      <c r="I167" s="1273"/>
      <c r="J167" s="1273"/>
      <c r="K167" s="1273"/>
      <c r="L167" s="1273"/>
      <c r="M167" s="1273"/>
      <c r="N167" s="1273"/>
      <c r="O167" s="1270"/>
      <c r="P167" s="1274"/>
      <c r="Q167" s="1274"/>
      <c r="R167" s="1290"/>
      <c r="S167" s="1269"/>
      <c r="T167" s="1269"/>
      <c r="U167" s="1269"/>
      <c r="V167" s="1270"/>
      <c r="X167" s="1275"/>
    </row>
    <row r="168" spans="1:24" s="991" customFormat="1" ht="12.75">
      <c r="A168" s="1270"/>
      <c r="B168" s="1270"/>
      <c r="C168" s="1270"/>
      <c r="D168" s="1270"/>
      <c r="E168" s="1273"/>
      <c r="F168" s="1273"/>
      <c r="G168" s="1273"/>
      <c r="H168" s="1273"/>
      <c r="I168" s="1273"/>
      <c r="J168" s="1273"/>
      <c r="K168" s="1273"/>
      <c r="L168" s="1273"/>
      <c r="M168" s="1273"/>
      <c r="N168" s="1273"/>
      <c r="O168" s="1270"/>
      <c r="P168" s="1274"/>
      <c r="Q168" s="1274"/>
      <c r="R168" s="1290"/>
      <c r="S168" s="1269"/>
      <c r="T168" s="1269"/>
      <c r="U168" s="1269"/>
      <c r="V168" s="1270"/>
      <c r="X168" s="1275"/>
    </row>
    <row r="169" spans="1:24" s="991" customFormat="1" ht="12.75">
      <c r="A169" s="1270"/>
      <c r="B169" s="1270"/>
      <c r="C169" s="1270"/>
      <c r="D169" s="1270"/>
      <c r="E169" s="1273"/>
      <c r="F169" s="1273"/>
      <c r="G169" s="1273"/>
      <c r="H169" s="1273"/>
      <c r="I169" s="1273"/>
      <c r="J169" s="1273"/>
      <c r="K169" s="1273"/>
      <c r="L169" s="1273"/>
      <c r="M169" s="1273"/>
      <c r="N169" s="1273"/>
      <c r="O169" s="1270"/>
      <c r="P169" s="1274"/>
      <c r="Q169" s="1274"/>
      <c r="R169" s="1290"/>
      <c r="S169" s="1269"/>
      <c r="T169" s="1269"/>
      <c r="U169" s="1269"/>
      <c r="V169" s="1270"/>
      <c r="X169" s="1275"/>
    </row>
    <row r="170" spans="1:24" s="991" customFormat="1" ht="12.75">
      <c r="A170" s="1270"/>
      <c r="B170" s="1270"/>
      <c r="C170" s="1270"/>
      <c r="D170" s="1270"/>
      <c r="E170" s="1273"/>
      <c r="F170" s="1273"/>
      <c r="G170" s="1273"/>
      <c r="H170" s="1273"/>
      <c r="I170" s="1273"/>
      <c r="J170" s="1273"/>
      <c r="K170" s="1273"/>
      <c r="L170" s="1273"/>
      <c r="M170" s="1273"/>
      <c r="N170" s="1273"/>
      <c r="O170" s="1270"/>
      <c r="P170" s="1274"/>
      <c r="Q170" s="1274"/>
      <c r="R170" s="1290"/>
      <c r="S170" s="1269"/>
      <c r="T170" s="1269"/>
      <c r="U170" s="1269"/>
      <c r="V170" s="1270"/>
      <c r="X170" s="1275"/>
    </row>
    <row r="171" spans="1:24" s="991" customFormat="1" ht="12.75">
      <c r="A171" s="1270"/>
      <c r="B171" s="1270"/>
      <c r="C171" s="1270"/>
      <c r="D171" s="1270"/>
      <c r="E171" s="1273"/>
      <c r="F171" s="1273"/>
      <c r="G171" s="1273"/>
      <c r="H171" s="1273"/>
      <c r="I171" s="1273"/>
      <c r="J171" s="1273"/>
      <c r="K171" s="1273"/>
      <c r="L171" s="1273"/>
      <c r="M171" s="1273"/>
      <c r="N171" s="1273"/>
      <c r="O171" s="1270"/>
      <c r="P171" s="1274"/>
      <c r="Q171" s="1274"/>
      <c r="R171" s="1290"/>
      <c r="S171" s="1269"/>
      <c r="T171" s="1269"/>
      <c r="U171" s="1269"/>
      <c r="V171" s="1270"/>
      <c r="X171" s="1275"/>
    </row>
    <row r="172" spans="1:24" s="991" customFormat="1" ht="12.75">
      <c r="A172" s="1270"/>
      <c r="B172" s="1270"/>
      <c r="C172" s="1270"/>
      <c r="D172" s="1270"/>
      <c r="E172" s="1273"/>
      <c r="F172" s="1273"/>
      <c r="G172" s="1273"/>
      <c r="H172" s="1273"/>
      <c r="I172" s="1273"/>
      <c r="J172" s="1273"/>
      <c r="K172" s="1273"/>
      <c r="L172" s="1273"/>
      <c r="M172" s="1273"/>
      <c r="N172" s="1273"/>
      <c r="O172" s="1270"/>
      <c r="P172" s="1274"/>
      <c r="Q172" s="1274"/>
      <c r="R172" s="1290"/>
      <c r="S172" s="1269"/>
      <c r="T172" s="1269"/>
      <c r="U172" s="1269"/>
      <c r="V172" s="1270"/>
      <c r="X172" s="1275"/>
    </row>
    <row r="173" spans="1:24" s="991" customFormat="1" ht="12.75">
      <c r="A173" s="1270"/>
      <c r="B173" s="1270"/>
      <c r="C173" s="1270"/>
      <c r="D173" s="1270"/>
      <c r="E173" s="1273"/>
      <c r="F173" s="1273"/>
      <c r="G173" s="1273"/>
      <c r="H173" s="1273"/>
      <c r="I173" s="1273"/>
      <c r="J173" s="1273"/>
      <c r="K173" s="1273"/>
      <c r="L173" s="1273"/>
      <c r="M173" s="1273"/>
      <c r="N173" s="1273"/>
      <c r="O173" s="1270"/>
      <c r="P173" s="1274"/>
      <c r="Q173" s="1274"/>
      <c r="R173" s="1290"/>
      <c r="S173" s="1269"/>
      <c r="T173" s="1269"/>
      <c r="U173" s="1269"/>
      <c r="V173" s="1270"/>
      <c r="X173" s="1275"/>
    </row>
    <row r="174" spans="1:24" s="991" customFormat="1" ht="12.75">
      <c r="A174" s="1270"/>
      <c r="B174" s="1270"/>
      <c r="C174" s="1270"/>
      <c r="D174" s="1270"/>
      <c r="E174" s="1273"/>
      <c r="F174" s="1273"/>
      <c r="G174" s="1273"/>
      <c r="H174" s="1273"/>
      <c r="I174" s="1273"/>
      <c r="J174" s="1273"/>
      <c r="K174" s="1273"/>
      <c r="L174" s="1273"/>
      <c r="M174" s="1273"/>
      <c r="N174" s="1273"/>
      <c r="O174" s="1270"/>
      <c r="P174" s="1274"/>
      <c r="Q174" s="1274"/>
      <c r="R174" s="1290"/>
      <c r="S174" s="1269"/>
      <c r="T174" s="1269"/>
      <c r="U174" s="1269"/>
      <c r="V174" s="1270"/>
      <c r="X174" s="1275"/>
    </row>
    <row r="175" spans="1:24" s="991" customFormat="1" ht="12.75">
      <c r="A175" s="1270"/>
      <c r="B175" s="1270"/>
      <c r="C175" s="1270"/>
      <c r="D175" s="1270"/>
      <c r="E175" s="1273"/>
      <c r="F175" s="1273"/>
      <c r="G175" s="1273"/>
      <c r="H175" s="1273"/>
      <c r="I175" s="1273"/>
      <c r="J175" s="1273"/>
      <c r="K175" s="1273"/>
      <c r="L175" s="1273"/>
      <c r="M175" s="1273"/>
      <c r="N175" s="1273"/>
      <c r="O175" s="1270"/>
      <c r="P175" s="1274"/>
      <c r="Q175" s="1274"/>
      <c r="R175" s="1290"/>
      <c r="S175" s="1269"/>
      <c r="T175" s="1269"/>
      <c r="U175" s="1269"/>
      <c r="V175" s="1270"/>
      <c r="X175" s="1275"/>
    </row>
    <row r="176" spans="1:24" s="991" customFormat="1" ht="12.75">
      <c r="A176" s="1270"/>
      <c r="B176" s="1270"/>
      <c r="C176" s="1270"/>
      <c r="D176" s="1270"/>
      <c r="E176" s="1273"/>
      <c r="F176" s="1273"/>
      <c r="G176" s="1273"/>
      <c r="H176" s="1273"/>
      <c r="I176" s="1273"/>
      <c r="J176" s="1273"/>
      <c r="K176" s="1273"/>
      <c r="L176" s="1273"/>
      <c r="M176" s="1273"/>
      <c r="N176" s="1273"/>
      <c r="O176" s="1270"/>
      <c r="P176" s="1274"/>
      <c r="Q176" s="1274"/>
      <c r="R176" s="1290"/>
      <c r="S176" s="1269"/>
      <c r="T176" s="1269"/>
      <c r="U176" s="1269"/>
      <c r="V176" s="1270"/>
      <c r="X176" s="1275"/>
    </row>
    <row r="177" spans="1:24" s="991" customFormat="1" ht="12.75">
      <c r="A177" s="1270"/>
      <c r="B177" s="1270"/>
      <c r="C177" s="1270"/>
      <c r="D177" s="1270"/>
      <c r="E177" s="1273"/>
      <c r="F177" s="1273"/>
      <c r="G177" s="1273"/>
      <c r="H177" s="1273"/>
      <c r="I177" s="1273"/>
      <c r="J177" s="1273"/>
      <c r="K177" s="1273"/>
      <c r="L177" s="1273"/>
      <c r="M177" s="1273"/>
      <c r="N177" s="1273"/>
      <c r="O177" s="1270"/>
      <c r="P177" s="1274"/>
      <c r="Q177" s="1274"/>
      <c r="R177" s="1290"/>
      <c r="S177" s="1269"/>
      <c r="T177" s="1269"/>
      <c r="U177" s="1269"/>
      <c r="V177" s="1270"/>
      <c r="X177" s="1275"/>
    </row>
    <row r="178" spans="1:24" s="991" customFormat="1" ht="12.75">
      <c r="A178" s="1270"/>
      <c r="B178" s="1270"/>
      <c r="C178" s="1270"/>
      <c r="D178" s="1270"/>
      <c r="E178" s="1273"/>
      <c r="F178" s="1273"/>
      <c r="G178" s="1273"/>
      <c r="H178" s="1273"/>
      <c r="I178" s="1273"/>
      <c r="J178" s="1273"/>
      <c r="K178" s="1273"/>
      <c r="L178" s="1273"/>
      <c r="M178" s="1273"/>
      <c r="N178" s="1273"/>
      <c r="O178" s="1270"/>
      <c r="P178" s="1274"/>
      <c r="Q178" s="1274"/>
      <c r="R178" s="1290"/>
      <c r="S178" s="1269"/>
      <c r="T178" s="1269"/>
      <c r="U178" s="1269"/>
      <c r="V178" s="1270"/>
      <c r="X178" s="1275"/>
    </row>
    <row r="179" spans="1:24" s="991" customFormat="1" ht="12.75">
      <c r="A179" s="1270"/>
      <c r="B179" s="1270"/>
      <c r="C179" s="1270"/>
      <c r="D179" s="1270"/>
      <c r="E179" s="1273"/>
      <c r="F179" s="1273"/>
      <c r="G179" s="1273"/>
      <c r="H179" s="1273"/>
      <c r="I179" s="1273"/>
      <c r="J179" s="1273"/>
      <c r="K179" s="1273"/>
      <c r="L179" s="1273"/>
      <c r="M179" s="1273"/>
      <c r="N179" s="1273"/>
      <c r="O179" s="1270"/>
      <c r="P179" s="1274"/>
      <c r="Q179" s="1274"/>
      <c r="R179" s="1290"/>
      <c r="S179" s="1269"/>
      <c r="T179" s="1269"/>
      <c r="U179" s="1269"/>
      <c r="V179" s="1270"/>
      <c r="X179" s="1275"/>
    </row>
    <row r="180" spans="1:24" s="991" customFormat="1" ht="12.75">
      <c r="A180" s="1270"/>
      <c r="B180" s="1270"/>
      <c r="C180" s="1270"/>
      <c r="D180" s="1270"/>
      <c r="E180" s="1273"/>
      <c r="F180" s="1273"/>
      <c r="G180" s="1273"/>
      <c r="H180" s="1273"/>
      <c r="I180" s="1273"/>
      <c r="J180" s="1273"/>
      <c r="K180" s="1273"/>
      <c r="L180" s="1273"/>
      <c r="M180" s="1273"/>
      <c r="N180" s="1273"/>
      <c r="O180" s="1270"/>
      <c r="P180" s="1274"/>
      <c r="Q180" s="1274"/>
      <c r="R180" s="1290"/>
      <c r="S180" s="1269"/>
      <c r="T180" s="1269"/>
      <c r="U180" s="1269"/>
      <c r="V180" s="1270"/>
      <c r="X180" s="1275"/>
    </row>
    <row r="181" spans="1:24" s="991" customFormat="1" ht="12.75">
      <c r="A181" s="1270"/>
      <c r="B181" s="1270"/>
      <c r="C181" s="1270"/>
      <c r="D181" s="1270"/>
      <c r="E181" s="1273"/>
      <c r="F181" s="1273"/>
      <c r="G181" s="1273"/>
      <c r="H181" s="1273"/>
      <c r="I181" s="1273"/>
      <c r="J181" s="1273"/>
      <c r="K181" s="1273"/>
      <c r="L181" s="1273"/>
      <c r="M181" s="1273"/>
      <c r="N181" s="1273"/>
      <c r="O181" s="1270"/>
      <c r="P181" s="1274"/>
      <c r="Q181" s="1274"/>
      <c r="R181" s="1290"/>
      <c r="S181" s="1269"/>
      <c r="T181" s="1269"/>
      <c r="U181" s="1269"/>
      <c r="V181" s="1270"/>
      <c r="X181" s="1275"/>
    </row>
    <row r="182" spans="1:24" s="991" customFormat="1" ht="12.75">
      <c r="A182" s="1270"/>
      <c r="B182" s="1270"/>
      <c r="C182" s="1270"/>
      <c r="D182" s="1270"/>
      <c r="E182" s="1273"/>
      <c r="F182" s="1273"/>
      <c r="G182" s="1273"/>
      <c r="H182" s="1273"/>
      <c r="I182" s="1273"/>
      <c r="J182" s="1273"/>
      <c r="K182" s="1273"/>
      <c r="L182" s="1273"/>
      <c r="M182" s="1273"/>
      <c r="N182" s="1273"/>
      <c r="O182" s="1270"/>
      <c r="P182" s="1274"/>
      <c r="Q182" s="1274"/>
      <c r="R182" s="1290"/>
      <c r="S182" s="1269"/>
      <c r="T182" s="1269"/>
      <c r="U182" s="1269"/>
      <c r="V182" s="1270"/>
      <c r="X182" s="1275"/>
    </row>
    <row r="183" spans="1:24" s="991" customFormat="1" ht="12.75">
      <c r="A183" s="1270"/>
      <c r="B183" s="1270"/>
      <c r="C183" s="1270"/>
      <c r="D183" s="1270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0"/>
      <c r="P183" s="1274"/>
      <c r="Q183" s="1274"/>
      <c r="R183" s="1290"/>
      <c r="S183" s="1269"/>
      <c r="T183" s="1269"/>
      <c r="U183" s="1269"/>
      <c r="V183" s="1270"/>
      <c r="X183" s="1275"/>
    </row>
    <row r="184" spans="1:24" s="991" customFormat="1" ht="12.75">
      <c r="A184" s="1270"/>
      <c r="B184" s="1270"/>
      <c r="C184" s="1270"/>
      <c r="D184" s="1270"/>
      <c r="E184" s="1273"/>
      <c r="F184" s="1273"/>
      <c r="G184" s="1273"/>
      <c r="H184" s="1273"/>
      <c r="I184" s="1273"/>
      <c r="J184" s="1273"/>
      <c r="K184" s="1273"/>
      <c r="L184" s="1273"/>
      <c r="M184" s="1273"/>
      <c r="N184" s="1273"/>
      <c r="O184" s="1270"/>
      <c r="P184" s="1274"/>
      <c r="Q184" s="1274"/>
      <c r="R184" s="1290"/>
      <c r="S184" s="1269"/>
      <c r="T184" s="1269"/>
      <c r="U184" s="1269"/>
      <c r="V184" s="1270"/>
      <c r="X184" s="1275"/>
    </row>
    <row r="185" spans="1:24" s="991" customFormat="1" ht="12.75">
      <c r="A185" s="1270"/>
      <c r="B185" s="1270"/>
      <c r="C185" s="1270"/>
      <c r="D185" s="1270"/>
      <c r="E185" s="1273"/>
      <c r="F185" s="1273"/>
      <c r="G185" s="1273"/>
      <c r="H185" s="1273"/>
      <c r="I185" s="1273"/>
      <c r="J185" s="1273"/>
      <c r="K185" s="1273"/>
      <c r="L185" s="1273"/>
      <c r="M185" s="1273"/>
      <c r="N185" s="1273"/>
      <c r="O185" s="1270"/>
      <c r="P185" s="1274"/>
      <c r="Q185" s="1274"/>
      <c r="R185" s="1290"/>
      <c r="S185" s="1269"/>
      <c r="T185" s="1269"/>
      <c r="U185" s="1269"/>
      <c r="V185" s="1270"/>
      <c r="X185" s="1275"/>
    </row>
    <row r="186" spans="1:24" s="991" customFormat="1" ht="12.75">
      <c r="A186" s="1270"/>
      <c r="B186" s="1270"/>
      <c r="C186" s="1270"/>
      <c r="D186" s="1270"/>
      <c r="E186" s="1273"/>
      <c r="F186" s="1273"/>
      <c r="G186" s="1273"/>
      <c r="H186" s="1273"/>
      <c r="I186" s="1273"/>
      <c r="J186" s="1273"/>
      <c r="K186" s="1273"/>
      <c r="L186" s="1273"/>
      <c r="M186" s="1273"/>
      <c r="N186" s="1273"/>
      <c r="O186" s="1270"/>
      <c r="P186" s="1274"/>
      <c r="Q186" s="1274"/>
      <c r="R186" s="1290"/>
      <c r="S186" s="1270"/>
      <c r="T186" s="1270"/>
      <c r="U186" s="1270"/>
      <c r="V186" s="1270"/>
      <c r="X186" s="1275"/>
    </row>
    <row r="187" spans="1:24" s="991" customFormat="1" ht="12.75">
      <c r="A187" s="1270"/>
      <c r="B187" s="1270"/>
      <c r="C187" s="1270"/>
      <c r="D187" s="1270"/>
      <c r="E187" s="1273"/>
      <c r="F187" s="1273"/>
      <c r="G187" s="1273"/>
      <c r="H187" s="1273"/>
      <c r="I187" s="1273"/>
      <c r="J187" s="1273"/>
      <c r="K187" s="1273"/>
      <c r="L187" s="1273"/>
      <c r="M187" s="1273"/>
      <c r="N187" s="1273"/>
      <c r="O187" s="1270"/>
      <c r="P187" s="1274"/>
      <c r="Q187" s="1274"/>
      <c r="R187" s="1290"/>
      <c r="S187" s="1270"/>
      <c r="T187" s="1270"/>
      <c r="U187" s="1270"/>
      <c r="V187" s="1270"/>
      <c r="X187" s="1275"/>
    </row>
    <row r="188" spans="1:24" s="991" customFormat="1" ht="12.75">
      <c r="A188" s="1270"/>
      <c r="B188" s="1270"/>
      <c r="C188" s="1270"/>
      <c r="D188" s="1270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0"/>
      <c r="P188" s="1274"/>
      <c r="Q188" s="1274"/>
      <c r="R188" s="1290"/>
      <c r="S188" s="1270"/>
      <c r="T188" s="1270"/>
      <c r="U188" s="1270"/>
      <c r="V188" s="1270"/>
      <c r="X188" s="1275"/>
    </row>
    <row r="189" spans="1:24" s="991" customFormat="1" ht="12.75">
      <c r="A189" s="1270"/>
      <c r="B189" s="1270"/>
      <c r="C189" s="1270"/>
      <c r="D189" s="1270"/>
      <c r="E189" s="1273"/>
      <c r="F189" s="1273"/>
      <c r="G189" s="1273"/>
      <c r="H189" s="1273"/>
      <c r="I189" s="1273"/>
      <c r="J189" s="1273"/>
      <c r="K189" s="1273"/>
      <c r="L189" s="1273"/>
      <c r="M189" s="1273"/>
      <c r="N189" s="1273"/>
      <c r="O189" s="1270"/>
      <c r="P189" s="1274"/>
      <c r="Q189" s="1274"/>
      <c r="R189" s="1290"/>
      <c r="S189" s="1270"/>
      <c r="T189" s="1270"/>
      <c r="U189" s="1270"/>
      <c r="V189" s="1270"/>
      <c r="X189" s="1275"/>
    </row>
    <row r="190" spans="1:24" s="991" customFormat="1" ht="12.75">
      <c r="A190" s="1270"/>
      <c r="B190" s="1270"/>
      <c r="C190" s="1270"/>
      <c r="D190" s="1270"/>
      <c r="E190" s="1273"/>
      <c r="F190" s="1273"/>
      <c r="G190" s="1273"/>
      <c r="H190" s="1273"/>
      <c r="I190" s="1273"/>
      <c r="J190" s="1273"/>
      <c r="K190" s="1273"/>
      <c r="L190" s="1273"/>
      <c r="M190" s="1273"/>
      <c r="N190" s="1273"/>
      <c r="O190" s="1270"/>
      <c r="P190" s="1274"/>
      <c r="Q190" s="1274"/>
      <c r="R190" s="1290"/>
      <c r="S190" s="1270"/>
      <c r="T190" s="1270"/>
      <c r="U190" s="1270"/>
      <c r="V190" s="1270"/>
      <c r="X190" s="1275"/>
    </row>
    <row r="191" spans="1:24" s="991" customFormat="1" ht="12.75">
      <c r="A191" s="1270"/>
      <c r="B191" s="1270"/>
      <c r="C191" s="1270"/>
      <c r="D191" s="1270"/>
      <c r="E191" s="1273"/>
      <c r="F191" s="1273"/>
      <c r="G191" s="1273"/>
      <c r="H191" s="1273"/>
      <c r="I191" s="1273"/>
      <c r="J191" s="1273"/>
      <c r="K191" s="1273"/>
      <c r="L191" s="1273"/>
      <c r="M191" s="1273"/>
      <c r="N191" s="1273"/>
      <c r="O191" s="1270"/>
      <c r="P191" s="1274"/>
      <c r="Q191" s="1274"/>
      <c r="R191" s="1290"/>
      <c r="S191" s="1270"/>
      <c r="T191" s="1270"/>
      <c r="U191" s="1270"/>
      <c r="V191" s="1270"/>
      <c r="X191" s="1275"/>
    </row>
    <row r="192" spans="1:24" s="991" customFormat="1" ht="12.75">
      <c r="A192" s="1270"/>
      <c r="B192" s="1270"/>
      <c r="C192" s="1270"/>
      <c r="D192" s="1270"/>
      <c r="E192" s="1273"/>
      <c r="F192" s="1273"/>
      <c r="G192" s="1273"/>
      <c r="H192" s="1273"/>
      <c r="I192" s="1273"/>
      <c r="J192" s="1273"/>
      <c r="K192" s="1273"/>
      <c r="L192" s="1273"/>
      <c r="M192" s="1273"/>
      <c r="N192" s="1273"/>
      <c r="O192" s="1270"/>
      <c r="P192" s="1274"/>
      <c r="Q192" s="1274"/>
      <c r="R192" s="1290"/>
      <c r="S192" s="1270"/>
      <c r="T192" s="1270"/>
      <c r="U192" s="1270"/>
      <c r="V192" s="1270"/>
      <c r="X192" s="1275"/>
    </row>
    <row r="193" spans="1:24" s="991" customFormat="1" ht="12.75">
      <c r="A193" s="1270"/>
      <c r="B193" s="1270"/>
      <c r="C193" s="1270"/>
      <c r="D193" s="1270"/>
      <c r="E193" s="1273"/>
      <c r="F193" s="1273"/>
      <c r="G193" s="1273"/>
      <c r="H193" s="1273"/>
      <c r="I193" s="1273"/>
      <c r="J193" s="1273"/>
      <c r="K193" s="1273"/>
      <c r="L193" s="1273"/>
      <c r="M193" s="1273"/>
      <c r="N193" s="1273"/>
      <c r="O193" s="1270"/>
      <c r="P193" s="1274"/>
      <c r="Q193" s="1274"/>
      <c r="R193" s="1290"/>
      <c r="S193" s="1270"/>
      <c r="T193" s="1270"/>
      <c r="U193" s="1270"/>
      <c r="V193" s="1270"/>
      <c r="X193" s="1275"/>
    </row>
    <row r="194" spans="1:24" s="991" customFormat="1" ht="12.75">
      <c r="A194" s="1270"/>
      <c r="B194" s="1270"/>
      <c r="C194" s="1270"/>
      <c r="D194" s="1270"/>
      <c r="E194" s="1273"/>
      <c r="F194" s="1273"/>
      <c r="G194" s="1273"/>
      <c r="H194" s="1273"/>
      <c r="I194" s="1273"/>
      <c r="J194" s="1273"/>
      <c r="K194" s="1273"/>
      <c r="L194" s="1273"/>
      <c r="M194" s="1273"/>
      <c r="N194" s="1273"/>
      <c r="O194" s="1270"/>
      <c r="P194" s="1274"/>
      <c r="Q194" s="1274"/>
      <c r="R194" s="1290"/>
      <c r="S194" s="1270"/>
      <c r="T194" s="1270"/>
      <c r="U194" s="1270"/>
      <c r="V194" s="1270"/>
      <c r="X194" s="1275"/>
    </row>
    <row r="195" spans="1:24" s="991" customFormat="1" ht="12.75">
      <c r="A195" s="1270"/>
      <c r="B195" s="1270"/>
      <c r="C195" s="1270"/>
      <c r="D195" s="1270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0"/>
      <c r="P195" s="1274"/>
      <c r="Q195" s="1274"/>
      <c r="R195" s="1290"/>
      <c r="S195" s="1270"/>
      <c r="T195" s="1270"/>
      <c r="U195" s="1270"/>
      <c r="V195" s="1270"/>
      <c r="X195" s="1275"/>
    </row>
    <row r="196" spans="1:24" s="991" customFormat="1" ht="12.75">
      <c r="A196" s="1270"/>
      <c r="B196" s="1270"/>
      <c r="C196" s="1270"/>
      <c r="D196" s="1270"/>
      <c r="E196" s="1273"/>
      <c r="F196" s="1273"/>
      <c r="G196" s="1273"/>
      <c r="H196" s="1273"/>
      <c r="I196" s="1273"/>
      <c r="J196" s="1273"/>
      <c r="K196" s="1273"/>
      <c r="L196" s="1273"/>
      <c r="M196" s="1273"/>
      <c r="N196" s="1273"/>
      <c r="O196" s="1270"/>
      <c r="P196" s="1274"/>
      <c r="Q196" s="1274"/>
      <c r="R196" s="1290"/>
      <c r="S196" s="1270"/>
      <c r="T196" s="1270"/>
      <c r="U196" s="1270"/>
      <c r="V196" s="1270"/>
      <c r="X196" s="1275"/>
    </row>
    <row r="197" spans="1:24" s="991" customFormat="1" ht="12.75">
      <c r="A197" s="1270"/>
      <c r="B197" s="1270"/>
      <c r="C197" s="1270"/>
      <c r="D197" s="1270"/>
      <c r="E197" s="1273"/>
      <c r="F197" s="1273"/>
      <c r="G197" s="1273"/>
      <c r="H197" s="1273"/>
      <c r="I197" s="1273"/>
      <c r="J197" s="1273"/>
      <c r="K197" s="1273"/>
      <c r="L197" s="1273"/>
      <c r="M197" s="1273"/>
      <c r="N197" s="1273"/>
      <c r="O197" s="1270"/>
      <c r="P197" s="1274"/>
      <c r="Q197" s="1274"/>
      <c r="R197" s="1290"/>
      <c r="S197" s="1270"/>
      <c r="T197" s="1270"/>
      <c r="U197" s="1270"/>
      <c r="V197" s="1270"/>
      <c r="X197" s="1275"/>
    </row>
    <row r="198" spans="1:24" s="991" customFormat="1" ht="12.75">
      <c r="A198" s="1270"/>
      <c r="B198" s="1270"/>
      <c r="C198" s="1270"/>
      <c r="D198" s="1270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0"/>
      <c r="P198" s="1274"/>
      <c r="Q198" s="1274"/>
      <c r="R198" s="1290"/>
      <c r="S198" s="1270"/>
      <c r="T198" s="1270"/>
      <c r="U198" s="1270"/>
      <c r="V198" s="1270"/>
      <c r="X198" s="1275"/>
    </row>
    <row r="199" spans="1:24" s="991" customFormat="1" ht="12.75">
      <c r="A199" s="1270"/>
      <c r="B199" s="1270"/>
      <c r="C199" s="1270"/>
      <c r="D199" s="1270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0"/>
      <c r="P199" s="1274"/>
      <c r="Q199" s="1274"/>
      <c r="R199" s="1290"/>
      <c r="S199" s="1270"/>
      <c r="T199" s="1270"/>
      <c r="U199" s="1270"/>
      <c r="V199" s="1270"/>
      <c r="X199" s="1275"/>
    </row>
    <row r="200" spans="1:24" s="991" customFormat="1" ht="12.75">
      <c r="A200" s="1270"/>
      <c r="B200" s="1270"/>
      <c r="C200" s="1270"/>
      <c r="D200" s="1270"/>
      <c r="E200" s="1273"/>
      <c r="F200" s="1273"/>
      <c r="G200" s="1273"/>
      <c r="H200" s="1273"/>
      <c r="I200" s="1273"/>
      <c r="J200" s="1273"/>
      <c r="K200" s="1273"/>
      <c r="L200" s="1273"/>
      <c r="M200" s="1273"/>
      <c r="N200" s="1273"/>
      <c r="O200" s="1270"/>
      <c r="P200" s="1274"/>
      <c r="Q200" s="1274"/>
      <c r="R200" s="1290"/>
      <c r="S200" s="1270"/>
      <c r="T200" s="1270"/>
      <c r="U200" s="1270"/>
      <c r="V200" s="1270"/>
      <c r="X200" s="1275"/>
    </row>
    <row r="201" spans="1:24" s="991" customFormat="1" ht="12.75">
      <c r="A201" s="1270"/>
      <c r="B201" s="1270"/>
      <c r="C201" s="1270"/>
      <c r="D201" s="1270"/>
      <c r="E201" s="1273"/>
      <c r="F201" s="1273"/>
      <c r="G201" s="1273"/>
      <c r="H201" s="1273"/>
      <c r="I201" s="1273"/>
      <c r="J201" s="1273"/>
      <c r="K201" s="1273"/>
      <c r="L201" s="1273"/>
      <c r="M201" s="1273"/>
      <c r="N201" s="1273"/>
      <c r="O201" s="1270"/>
      <c r="P201" s="1274"/>
      <c r="Q201" s="1274"/>
      <c r="R201" s="1290"/>
      <c r="S201" s="1270"/>
      <c r="T201" s="1270"/>
      <c r="U201" s="1270"/>
      <c r="V201" s="1270"/>
      <c r="X201" s="1275"/>
    </row>
    <row r="202" spans="1:24" s="991" customFormat="1" ht="12.75">
      <c r="A202" s="1270"/>
      <c r="B202" s="1270"/>
      <c r="C202" s="1270"/>
      <c r="D202" s="1270"/>
      <c r="E202" s="1273"/>
      <c r="F202" s="1273"/>
      <c r="G202" s="1273"/>
      <c r="H202" s="1273"/>
      <c r="I202" s="1273"/>
      <c r="J202" s="1273"/>
      <c r="K202" s="1273"/>
      <c r="L202" s="1273"/>
      <c r="M202" s="1273"/>
      <c r="N202" s="1273"/>
      <c r="O202" s="1270"/>
      <c r="P202" s="1274"/>
      <c r="Q202" s="1274"/>
      <c r="R202" s="1290"/>
      <c r="S202" s="1270"/>
      <c r="T202" s="1270"/>
      <c r="U202" s="1270"/>
      <c r="V202" s="1270"/>
      <c r="X202" s="1275"/>
    </row>
    <row r="203" spans="1:24" s="991" customFormat="1" ht="12.75">
      <c r="A203" s="1270"/>
      <c r="B203" s="1270"/>
      <c r="C203" s="1270"/>
      <c r="D203" s="1270"/>
      <c r="E203" s="1273"/>
      <c r="F203" s="1273"/>
      <c r="G203" s="1273"/>
      <c r="H203" s="1273"/>
      <c r="I203" s="1273"/>
      <c r="J203" s="1273"/>
      <c r="K203" s="1273"/>
      <c r="L203" s="1273"/>
      <c r="M203" s="1273"/>
      <c r="N203" s="1273"/>
      <c r="O203" s="1270"/>
      <c r="P203" s="1274"/>
      <c r="Q203" s="1274"/>
      <c r="R203" s="1290"/>
      <c r="S203" s="1270"/>
      <c r="T203" s="1270"/>
      <c r="U203" s="1270"/>
      <c r="V203" s="1270"/>
      <c r="X203" s="1275"/>
    </row>
    <row r="204" spans="1:24" s="991" customFormat="1" ht="12.75">
      <c r="A204" s="1270"/>
      <c r="B204" s="1270"/>
      <c r="C204" s="1270"/>
      <c r="D204" s="1270"/>
      <c r="E204" s="1273"/>
      <c r="F204" s="1273"/>
      <c r="G204" s="1273"/>
      <c r="H204" s="1273"/>
      <c r="I204" s="1273"/>
      <c r="J204" s="1273"/>
      <c r="K204" s="1273"/>
      <c r="L204" s="1273"/>
      <c r="M204" s="1273"/>
      <c r="N204" s="1273"/>
      <c r="O204" s="1270"/>
      <c r="P204" s="1274"/>
      <c r="Q204" s="1274"/>
      <c r="R204" s="1290"/>
      <c r="S204" s="1270"/>
      <c r="T204" s="1270"/>
      <c r="U204" s="1270"/>
      <c r="V204" s="1270"/>
      <c r="X204" s="1275"/>
    </row>
    <row r="205" spans="1:24" s="991" customFormat="1" ht="12.75">
      <c r="A205" s="1270"/>
      <c r="B205" s="1270"/>
      <c r="C205" s="1270"/>
      <c r="D205" s="1270"/>
      <c r="E205" s="1273"/>
      <c r="F205" s="1273"/>
      <c r="G205" s="1273"/>
      <c r="H205" s="1273"/>
      <c r="I205" s="1273"/>
      <c r="J205" s="1273"/>
      <c r="K205" s="1273"/>
      <c r="L205" s="1273"/>
      <c r="M205" s="1273"/>
      <c r="N205" s="1273"/>
      <c r="O205" s="1270"/>
      <c r="P205" s="1274"/>
      <c r="Q205" s="1274"/>
      <c r="R205" s="1290"/>
      <c r="S205" s="1270"/>
      <c r="T205" s="1270"/>
      <c r="U205" s="1270"/>
      <c r="V205" s="1270"/>
      <c r="X205" s="1275"/>
    </row>
    <row r="206" spans="1:24" s="991" customFormat="1" ht="12.75">
      <c r="A206" s="1270"/>
      <c r="B206" s="1270"/>
      <c r="C206" s="1270"/>
      <c r="D206" s="1270"/>
      <c r="E206" s="1273"/>
      <c r="F206" s="1273"/>
      <c r="G206" s="1273"/>
      <c r="H206" s="1273"/>
      <c r="I206" s="1273"/>
      <c r="J206" s="1273"/>
      <c r="K206" s="1273"/>
      <c r="L206" s="1273"/>
      <c r="M206" s="1273"/>
      <c r="N206" s="1273"/>
      <c r="O206" s="1270"/>
      <c r="P206" s="1274"/>
      <c r="Q206" s="1274"/>
      <c r="R206" s="1290"/>
      <c r="S206" s="1270"/>
      <c r="T206" s="1270"/>
      <c r="U206" s="1270"/>
      <c r="V206" s="1270"/>
      <c r="X206" s="1275"/>
    </row>
    <row r="207" spans="1:24" s="991" customFormat="1" ht="12.75">
      <c r="A207" s="1270"/>
      <c r="B207" s="1270"/>
      <c r="C207" s="1270"/>
      <c r="D207" s="1270"/>
      <c r="E207" s="1273"/>
      <c r="F207" s="1273"/>
      <c r="G207" s="1273"/>
      <c r="H207" s="1273"/>
      <c r="I207" s="1273"/>
      <c r="J207" s="1273"/>
      <c r="K207" s="1273"/>
      <c r="L207" s="1273"/>
      <c r="M207" s="1273"/>
      <c r="N207" s="1273"/>
      <c r="O207" s="1270"/>
      <c r="P207" s="1274"/>
      <c r="Q207" s="1274"/>
      <c r="R207" s="1290"/>
      <c r="S207" s="1270"/>
      <c r="T207" s="1270"/>
      <c r="U207" s="1270"/>
      <c r="V207" s="1270"/>
      <c r="X207" s="1275"/>
    </row>
    <row r="208" spans="1:24" s="991" customFormat="1" ht="12.75">
      <c r="A208" s="1270"/>
      <c r="B208" s="1270"/>
      <c r="C208" s="1270"/>
      <c r="D208" s="1270"/>
      <c r="E208" s="1273"/>
      <c r="F208" s="1273"/>
      <c r="G208" s="1273"/>
      <c r="H208" s="1273"/>
      <c r="I208" s="1273"/>
      <c r="J208" s="1273"/>
      <c r="K208" s="1273"/>
      <c r="L208" s="1273"/>
      <c r="M208" s="1273"/>
      <c r="N208" s="1273"/>
      <c r="O208" s="1270"/>
      <c r="P208" s="1274"/>
      <c r="Q208" s="1274"/>
      <c r="R208" s="1290"/>
      <c r="S208" s="1270"/>
      <c r="T208" s="1270"/>
      <c r="U208" s="1270"/>
      <c r="V208" s="1270"/>
      <c r="X208" s="1275"/>
    </row>
    <row r="209" spans="1:24" s="991" customFormat="1" ht="12.75">
      <c r="A209" s="1270"/>
      <c r="B209" s="1270"/>
      <c r="C209" s="1270"/>
      <c r="D209" s="1270"/>
      <c r="E209" s="1273"/>
      <c r="F209" s="1273"/>
      <c r="G209" s="1273"/>
      <c r="H209" s="1273"/>
      <c r="I209" s="1273"/>
      <c r="J209" s="1273"/>
      <c r="K209" s="1273"/>
      <c r="L209" s="1273"/>
      <c r="M209" s="1273"/>
      <c r="N209" s="1273"/>
      <c r="O209" s="1270"/>
      <c r="P209" s="1274"/>
      <c r="Q209" s="1274"/>
      <c r="R209" s="1290"/>
      <c r="S209" s="1270"/>
      <c r="T209" s="1270"/>
      <c r="U209" s="1270"/>
      <c r="V209" s="1270"/>
      <c r="X209" s="1275"/>
    </row>
  </sheetData>
  <sheetProtection password="81B0" sheet="1" objects="1" scenarios="1"/>
  <mergeCells count="96">
    <mergeCell ref="S126:U126"/>
    <mergeCell ref="S127:U127"/>
    <mergeCell ref="S129:U129"/>
    <mergeCell ref="S130:U130"/>
    <mergeCell ref="S132:U132"/>
    <mergeCell ref="B133:D133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06:U106"/>
    <mergeCell ref="S108:U108"/>
    <mergeCell ref="S109:U109"/>
    <mergeCell ref="S110:U110"/>
    <mergeCell ref="S99:U99"/>
    <mergeCell ref="S101:U101"/>
    <mergeCell ref="S104:U104"/>
    <mergeCell ref="S105:U105"/>
    <mergeCell ref="S94:U94"/>
    <mergeCell ref="S95:U95"/>
    <mergeCell ref="S97:U97"/>
    <mergeCell ref="S98:U98"/>
    <mergeCell ref="S89:U89"/>
    <mergeCell ref="S91:U91"/>
    <mergeCell ref="S92:U92"/>
    <mergeCell ref="S93:U93"/>
    <mergeCell ref="S81:U81"/>
    <mergeCell ref="B82:D82"/>
    <mergeCell ref="S87:U87"/>
    <mergeCell ref="S88:U88"/>
    <mergeCell ref="S75:U75"/>
    <mergeCell ref="S77:U77"/>
    <mergeCell ref="S79:U79"/>
    <mergeCell ref="S80:U80"/>
    <mergeCell ref="S70:U70"/>
    <mergeCell ref="S71:U71"/>
    <mergeCell ref="S73:U73"/>
    <mergeCell ref="S74:U74"/>
    <mergeCell ref="S65:U65"/>
    <mergeCell ref="S66:U66"/>
    <mergeCell ref="S67:U67"/>
    <mergeCell ref="S69:U69"/>
    <mergeCell ref="S59:U59"/>
    <mergeCell ref="S60:U60"/>
    <mergeCell ref="S61:U61"/>
    <mergeCell ref="S63:U63"/>
    <mergeCell ref="S54:U54"/>
    <mergeCell ref="S55:U55"/>
    <mergeCell ref="S56:U56"/>
    <mergeCell ref="S58:U58"/>
    <mergeCell ref="S48:U48"/>
    <mergeCell ref="S51:U51"/>
    <mergeCell ref="S52:U52"/>
    <mergeCell ref="S53:U53"/>
    <mergeCell ref="S43:U43"/>
    <mergeCell ref="S44:U44"/>
    <mergeCell ref="S45:U45"/>
    <mergeCell ref="S46:U46"/>
    <mergeCell ref="S37:U37"/>
    <mergeCell ref="S38:U38"/>
    <mergeCell ref="S40:U40"/>
    <mergeCell ref="S42:U42"/>
    <mergeCell ref="S27:U27"/>
    <mergeCell ref="S28:U28"/>
    <mergeCell ref="S35:U35"/>
    <mergeCell ref="S36:U36"/>
    <mergeCell ref="S22:U22"/>
    <mergeCell ref="S23:U23"/>
    <mergeCell ref="S25:U25"/>
    <mergeCell ref="S26:U26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ДЕС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197</v>
      </c>
      <c r="F11" s="706">
        <f>OTCHET!F9</f>
        <v>43281</v>
      </c>
      <c r="G11" s="707" t="s">
        <v>198</v>
      </c>
      <c r="H11" s="708">
        <f>OTCHET!H9</f>
        <v>0</v>
      </c>
      <c r="I11" s="1443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8" t="s">
        <v>199</v>
      </c>
      <c r="C12" s="711"/>
      <c r="D12" s="703"/>
      <c r="E12" s="688"/>
      <c r="F12" s="712"/>
      <c r="G12" s="688"/>
      <c r="H12" s="236"/>
      <c r="I12" s="1713" t="s">
        <v>196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3" t="str">
        <f>+OTCHET!F12</f>
        <v>5906</v>
      </c>
      <c r="G13" s="688"/>
      <c r="H13" s="236"/>
      <c r="I13" s="1714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4" t="s">
        <v>200</v>
      </c>
      <c r="C14" s="696"/>
      <c r="D14" s="696"/>
      <c r="E14" s="696"/>
      <c r="F14" s="696"/>
      <c r="G14" s="696"/>
      <c r="H14" s="236"/>
      <c r="I14" s="1714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201</v>
      </c>
      <c r="C15" s="716"/>
      <c r="D15" s="716"/>
      <c r="E15" s="125">
        <f>OTCHET!E15</f>
        <v>96</v>
      </c>
      <c r="F15" s="717" t="str">
        <f>OTCHET!F15</f>
        <v>СЕС - ДЕС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2040</v>
      </c>
      <c r="D17" s="727"/>
      <c r="E17" s="1715" t="s">
        <v>1108</v>
      </c>
      <c r="F17" s="1717" t="s">
        <v>1109</v>
      </c>
      <c r="G17" s="728" t="s">
        <v>1778</v>
      </c>
      <c r="H17" s="729"/>
      <c r="I17" s="730"/>
      <c r="J17" s="731"/>
      <c r="K17" s="732" t="s">
        <v>202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203</v>
      </c>
      <c r="C18" s="735"/>
      <c r="D18" s="735"/>
      <c r="E18" s="1716"/>
      <c r="F18" s="1718"/>
      <c r="G18" s="736" t="s">
        <v>27</v>
      </c>
      <c r="H18" s="737" t="s">
        <v>28</v>
      </c>
      <c r="I18" s="737" t="s">
        <v>26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204</v>
      </c>
      <c r="C20" s="746"/>
      <c r="D20" s="746"/>
      <c r="E20" s="747" t="s">
        <v>325</v>
      </c>
      <c r="F20" s="747" t="s">
        <v>326</v>
      </c>
      <c r="G20" s="748" t="s">
        <v>1195</v>
      </c>
      <c r="H20" s="749" t="s">
        <v>1196</v>
      </c>
      <c r="I20" s="749" t="s">
        <v>1175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86</v>
      </c>
      <c r="C22" s="760" t="s">
        <v>327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327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85</v>
      </c>
      <c r="C23" s="768" t="s">
        <v>516</v>
      </c>
      <c r="D23" s="768"/>
      <c r="E23" s="769">
        <f>OTCHET!E22+OTCHET!E28+OTCHET!E33+OTCHET!E39+OTCHET!E47+OTCHET!E52+OTCHET!E58+OTCHET!E61+OTCHET!E64+OTCHET!E65+OTCHET!E72+OTCHET!E73+OTCHET!E74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OTCHET!I22+OTCHET!I28+OTCHET!I33+OTCHET!I39+OTCHET!I47+OTCHET!I52+OTCHET!I58+OTCHET!I61+OTCHET!I64+OTCHET!I65+OTCHET!I72+OTCHET!I73+OTCHET!I74</f>
        <v>0</v>
      </c>
      <c r="H23" s="771">
        <f>OTCHET!J22+OTCHET!J28+OTCHET!J33+OTCHET!J39+OTCHET!J47+OTCHET!J52+OTCHET!J58+OTCHET!J61+OTCHET!J64+OTCHET!J65+OTCHET!J72+OTCHET!J73+OTCHET!J74</f>
        <v>0</v>
      </c>
      <c r="I23" s="771">
        <f>OTCHET!K22+OTCHET!K28+OTCHET!K33+OTCHET!K39+OTCHET!K47+OTCHET!K52+OTCHET!K58+OTCHET!K61+OTCHET!K64+OTCHET!K65+OTCHET!K72+OTCHET!K73+OTCHET!K74</f>
        <v>0</v>
      </c>
      <c r="J23" s="772"/>
      <c r="K23" s="773" t="s">
        <v>516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494</v>
      </c>
      <c r="C24" s="775" t="s">
        <v>491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491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205</v>
      </c>
      <c r="C25" s="780" t="s">
        <v>65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65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2019</v>
      </c>
      <c r="C26" s="785" t="s">
        <v>66</v>
      </c>
      <c r="D26" s="785"/>
      <c r="E26" s="786">
        <f>OTCHET!E75</f>
        <v>0</v>
      </c>
      <c r="F26" s="786">
        <f aca="true" t="shared" si="0" ref="F26:F37">+G26+H26+I26</f>
        <v>0</v>
      </c>
      <c r="G26" s="787">
        <f>OTCHET!I75</f>
        <v>0</v>
      </c>
      <c r="H26" s="788">
        <f>OTCHET!J75</f>
        <v>0</v>
      </c>
      <c r="I26" s="788">
        <f>OTCHET!K75</f>
        <v>0</v>
      </c>
      <c r="J26" s="772"/>
      <c r="K26" s="789" t="s">
        <v>66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206</v>
      </c>
      <c r="C27" s="791" t="s">
        <v>495</v>
      </c>
      <c r="D27" s="790"/>
      <c r="E27" s="792">
        <f>OTCHET!E76</f>
        <v>0</v>
      </c>
      <c r="F27" s="792">
        <f t="shared" si="0"/>
        <v>0</v>
      </c>
      <c r="G27" s="793">
        <f>OTCHET!I76</f>
        <v>0</v>
      </c>
      <c r="H27" s="794">
        <f>OTCHET!J76</f>
        <v>0</v>
      </c>
      <c r="I27" s="794">
        <f>OTCHET!K76</f>
        <v>0</v>
      </c>
      <c r="J27" s="772"/>
      <c r="K27" s="795" t="s">
        <v>495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492</v>
      </c>
      <c r="C28" s="797" t="s">
        <v>496</v>
      </c>
      <c r="D28" s="796"/>
      <c r="E28" s="798">
        <f>OTCHET!E78</f>
        <v>0</v>
      </c>
      <c r="F28" s="798">
        <f t="shared" si="0"/>
        <v>0</v>
      </c>
      <c r="G28" s="799">
        <f>OTCHET!I78</f>
        <v>0</v>
      </c>
      <c r="H28" s="800">
        <f>OTCHET!J78</f>
        <v>0</v>
      </c>
      <c r="I28" s="800">
        <f>OTCHET!K78</f>
        <v>0</v>
      </c>
      <c r="J28" s="772"/>
      <c r="K28" s="801" t="s">
        <v>496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2020</v>
      </c>
      <c r="C29" s="803" t="s">
        <v>497</v>
      </c>
      <c r="D29" s="802"/>
      <c r="E29" s="804">
        <f>+OTCHET!E79+OTCHET!E80</f>
        <v>0</v>
      </c>
      <c r="F29" s="804">
        <f t="shared" si="0"/>
        <v>0</v>
      </c>
      <c r="G29" s="805">
        <f>+OTCHET!I79+OTCHET!I80</f>
        <v>0</v>
      </c>
      <c r="H29" s="806">
        <f>+OTCHET!J79+OTCHET!J80</f>
        <v>0</v>
      </c>
      <c r="I29" s="806">
        <f>+OTCHET!K79+OTCHET!K80</f>
        <v>0</v>
      </c>
      <c r="J29" s="772"/>
      <c r="K29" s="807" t="s">
        <v>497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2021</v>
      </c>
      <c r="C30" s="808" t="s">
        <v>498</v>
      </c>
      <c r="D30" s="808"/>
      <c r="E30" s="809">
        <f>OTCHET!E91+OTCHET!E94+OTCHET!E95</f>
        <v>0</v>
      </c>
      <c r="F30" s="809">
        <f t="shared" si="0"/>
        <v>0</v>
      </c>
      <c r="G30" s="810">
        <f>OTCHET!I91+OTCHET!I94+OTCHET!I95</f>
        <v>0</v>
      </c>
      <c r="H30" s="811">
        <f>OTCHET!J91+OTCHET!J94+OTCHET!J95</f>
        <v>0</v>
      </c>
      <c r="I30" s="811">
        <f>OTCHET!K91+OTCHET!K94+OTCHET!K95</f>
        <v>0</v>
      </c>
      <c r="J30" s="772"/>
      <c r="K30" s="812" t="s">
        <v>498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478</v>
      </c>
      <c r="C31" s="813" t="s">
        <v>67</v>
      </c>
      <c r="D31" s="813"/>
      <c r="E31" s="814">
        <f>OTCHET!E109</f>
        <v>0</v>
      </c>
      <c r="F31" s="814">
        <f t="shared" si="0"/>
        <v>0</v>
      </c>
      <c r="G31" s="815">
        <f>OTCHET!I109</f>
        <v>0</v>
      </c>
      <c r="H31" s="816">
        <f>OTCHET!J109</f>
        <v>0</v>
      </c>
      <c r="I31" s="816">
        <f>OTCHET!K109</f>
        <v>0</v>
      </c>
      <c r="J31" s="772"/>
      <c r="K31" s="817" t="s">
        <v>67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479</v>
      </c>
      <c r="C32" s="813" t="s">
        <v>1337</v>
      </c>
      <c r="D32" s="813"/>
      <c r="E32" s="814">
        <f>OTCHET!E113+OTCHET!E122+OTCHET!E138+OTCHET!E139</f>
        <v>0</v>
      </c>
      <c r="F32" s="814">
        <f t="shared" si="0"/>
        <v>0</v>
      </c>
      <c r="G32" s="815">
        <f>OTCHET!I113+OTCHET!I122+OTCHET!I138+OTCHET!I139</f>
        <v>0</v>
      </c>
      <c r="H32" s="816">
        <f>OTCHET!J113+OTCHET!J122+OTCHET!J138+OTCHET!J139</f>
        <v>0</v>
      </c>
      <c r="I32" s="816">
        <f>OTCHET!K113+OTCHET!K122+OTCHET!K138+OTCHET!K139</f>
        <v>0</v>
      </c>
      <c r="J32" s="772"/>
      <c r="K32" s="817" t="s">
        <v>1337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2043</v>
      </c>
      <c r="C33" s="819" t="s">
        <v>528</v>
      </c>
      <c r="D33" s="818"/>
      <c r="E33" s="776">
        <f>OTCHET!E126</f>
        <v>0</v>
      </c>
      <c r="F33" s="776">
        <f t="shared" si="0"/>
        <v>0</v>
      </c>
      <c r="G33" s="777">
        <f>OTCHET!I126</f>
        <v>0</v>
      </c>
      <c r="H33" s="778">
        <f>OTCHET!J126</f>
        <v>0</v>
      </c>
      <c r="I33" s="778">
        <f>OTCHET!K126</f>
        <v>0</v>
      </c>
      <c r="J33" s="772"/>
      <c r="K33" s="779" t="s">
        <v>528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486</v>
      </c>
      <c r="C36" s="831" t="s">
        <v>68</v>
      </c>
      <c r="D36" s="831"/>
      <c r="E36" s="832">
        <f>+OTCHET!E140</f>
        <v>0</v>
      </c>
      <c r="F36" s="832">
        <f t="shared" si="0"/>
        <v>0</v>
      </c>
      <c r="G36" s="833">
        <f>+OTCHET!I140</f>
        <v>0</v>
      </c>
      <c r="H36" s="834">
        <f>+OTCHET!J140</f>
        <v>0</v>
      </c>
      <c r="I36" s="834">
        <f>+OTCHET!K140</f>
        <v>0</v>
      </c>
      <c r="J36" s="835"/>
      <c r="K36" s="836" t="s">
        <v>68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467</v>
      </c>
      <c r="C37" s="837" t="s">
        <v>328</v>
      </c>
      <c r="D37" s="837"/>
      <c r="E37" s="838">
        <f>OTCHET!E143+OTCHET!E152+OTCHET!E161</f>
        <v>0</v>
      </c>
      <c r="F37" s="838">
        <f t="shared" si="0"/>
        <v>0</v>
      </c>
      <c r="G37" s="839">
        <f>OTCHET!I143+OTCHET!I152+OTCHET!I161</f>
        <v>0</v>
      </c>
      <c r="H37" s="840">
        <f>OTCHET!J143+OTCHET!J152+OTCHET!J161</f>
        <v>0</v>
      </c>
      <c r="I37" s="840">
        <f>OTCHET!K143+OTCHET!K152+OTCHET!K161</f>
        <v>0</v>
      </c>
      <c r="J37" s="835"/>
      <c r="K37" s="841" t="s">
        <v>328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2027</v>
      </c>
      <c r="C38" s="844" t="s">
        <v>72</v>
      </c>
      <c r="D38" s="761"/>
      <c r="E38" s="762">
        <f>E39+E43+E44+E46+SUM(E48:E52)+E55</f>
        <v>52453</v>
      </c>
      <c r="F38" s="762">
        <f>F39+F43+F44+F46+SUM(F48:F52)+F55</f>
        <v>9779</v>
      </c>
      <c r="G38" s="763">
        <f>G39+G43+G44+G46+SUM(G48:G52)+G55</f>
        <v>0</v>
      </c>
      <c r="H38" s="764">
        <f>H39+H43+H44+H46+SUM(H48:H52)+H55</f>
        <v>9779</v>
      </c>
      <c r="I38" s="1614">
        <f>I39+I43+I44+I46+SUM(I48:I52)+I55</f>
        <v>0</v>
      </c>
      <c r="J38" s="772"/>
      <c r="K38" s="766" t="s">
        <v>72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1112</v>
      </c>
      <c r="C39" s="930"/>
      <c r="D39" s="1613"/>
      <c r="E39" s="809">
        <f>SUM(E40:E42)</f>
        <v>40453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374">
        <f>SUM(I40:I42)</f>
        <v>0</v>
      </c>
      <c r="J39" s="849"/>
      <c r="K39" s="812" t="s">
        <v>1113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1114</v>
      </c>
      <c r="C40" s="790" t="s">
        <v>69</v>
      </c>
      <c r="D40" s="865"/>
      <c r="E40" s="866">
        <f>OTCHET!E188</f>
        <v>0</v>
      </c>
      <c r="F40" s="866">
        <f aca="true" t="shared" si="1" ref="F40:F55">+G40+H40+I40</f>
        <v>0</v>
      </c>
      <c r="G40" s="867">
        <f>OTCHET!I188</f>
        <v>0</v>
      </c>
      <c r="H40" s="868">
        <f>OTCHET!J188</f>
        <v>0</v>
      </c>
      <c r="I40" s="1615">
        <f>OTCHET!K188</f>
        <v>0</v>
      </c>
      <c r="J40" s="849"/>
      <c r="K40" s="795" t="s">
        <v>69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616" t="s">
        <v>1115</v>
      </c>
      <c r="C41" s="1617" t="s">
        <v>70</v>
      </c>
      <c r="D41" s="1616"/>
      <c r="E41" s="1618">
        <f>OTCHET!E191</f>
        <v>36000</v>
      </c>
      <c r="F41" s="1618">
        <f t="shared" si="1"/>
        <v>0</v>
      </c>
      <c r="G41" s="1619">
        <f>OTCHET!I191</f>
        <v>0</v>
      </c>
      <c r="H41" s="1620">
        <f>OTCHET!J191</f>
        <v>0</v>
      </c>
      <c r="I41" s="1615">
        <f>OTCHET!K191</f>
        <v>0</v>
      </c>
      <c r="J41" s="849"/>
      <c r="K41" s="1626" t="s">
        <v>70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621" t="s">
        <v>1116</v>
      </c>
      <c r="C42" s="796" t="s">
        <v>2044</v>
      </c>
      <c r="D42" s="1621"/>
      <c r="E42" s="1622">
        <f>+OTCHET!E197+OTCHET!E205</f>
        <v>4453</v>
      </c>
      <c r="F42" s="1622">
        <f t="shared" si="1"/>
        <v>0</v>
      </c>
      <c r="G42" s="1623">
        <f>+OTCHET!I197+OTCHET!I205</f>
        <v>0</v>
      </c>
      <c r="H42" s="1624">
        <f>+OTCHET!J197+OTCHET!J205</f>
        <v>0</v>
      </c>
      <c r="I42" s="1625">
        <f>+OTCHET!K197+OTCHET!K205</f>
        <v>0</v>
      </c>
      <c r="J42" s="849"/>
      <c r="K42" s="801" t="s">
        <v>2044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1117</v>
      </c>
      <c r="C43" s="851" t="s">
        <v>1207</v>
      </c>
      <c r="D43" s="850"/>
      <c r="E43" s="814">
        <f>+OTCHET!E206+OTCHET!E224+OTCHET!E273</f>
        <v>12000</v>
      </c>
      <c r="F43" s="814">
        <f t="shared" si="1"/>
        <v>9779</v>
      </c>
      <c r="G43" s="815">
        <f>+OTCHET!I206+OTCHET!I224+OTCHET!I273</f>
        <v>0</v>
      </c>
      <c r="H43" s="816">
        <f>+OTCHET!J206+OTCHET!J224+OTCHET!J273</f>
        <v>9779</v>
      </c>
      <c r="I43" s="1372">
        <f>+OTCHET!K206+OTCHET!K224+OTCHET!K273</f>
        <v>0</v>
      </c>
      <c r="J43" s="849"/>
      <c r="K43" s="817" t="s">
        <v>1207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1118</v>
      </c>
      <c r="C44" s="775" t="s">
        <v>71</v>
      </c>
      <c r="D44" s="852"/>
      <c r="E44" s="776">
        <f>+OTCHET!E228+OTCHET!E234+OTCHET!E237+OTCHET!E238+OTCHET!E239+OTCHET!E240+OTCHET!E241</f>
        <v>0</v>
      </c>
      <c r="F44" s="776">
        <f t="shared" si="1"/>
        <v>0</v>
      </c>
      <c r="G44" s="777">
        <f>+OTCHET!I228+OTCHET!I234+OTCHET!I237+OTCHET!I238+OTCHET!I239+OTCHET!I240+OTCHET!I241</f>
        <v>0</v>
      </c>
      <c r="H44" s="778">
        <f>+OTCHET!J228+OTCHET!J234+OTCHET!J237+OTCHET!J238+OTCHET!J239+OTCHET!J240+OTCHET!J241</f>
        <v>0</v>
      </c>
      <c r="I44" s="1373">
        <f>+OTCHET!K228+OTCHET!K234+OTCHET!K237+OTCHET!K238+OTCHET!K239+OTCHET!K240+OTCHET!K241</f>
        <v>0</v>
      </c>
      <c r="J44" s="849"/>
      <c r="K44" s="779" t="s">
        <v>71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2047</v>
      </c>
      <c r="C45" s="853" t="s">
        <v>499</v>
      </c>
      <c r="D45" s="853"/>
      <c r="E45" s="854">
        <f>+OTCHET!E237+OTCHET!E238+OTCHET!E239+OTCHET!E240+OTCHET!E244+OTCHET!E245+OTCHET!E249</f>
        <v>0</v>
      </c>
      <c r="F45" s="854">
        <f t="shared" si="1"/>
        <v>0</v>
      </c>
      <c r="G45" s="855">
        <f>+OTCHET!I237+OTCHET!I238+OTCHET!I239+OTCHET!I240+OTCHET!I244+OTCHET!I245+OTCHET!I249</f>
        <v>0</v>
      </c>
      <c r="H45" s="856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49"/>
      <c r="K45" s="857" t="s">
        <v>499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1119</v>
      </c>
      <c r="C46" s="859" t="s">
        <v>1208</v>
      </c>
      <c r="D46" s="858"/>
      <c r="E46" s="860">
        <f>+OTCHET!E257+OTCHET!E258+OTCHET!E259+OTCHET!E260</f>
        <v>0</v>
      </c>
      <c r="F46" s="860">
        <f t="shared" si="1"/>
        <v>0</v>
      </c>
      <c r="G46" s="861">
        <f>+OTCHET!I257+OTCHET!I258+OTCHET!I259+OTCHET!I260</f>
        <v>0</v>
      </c>
      <c r="H46" s="862">
        <f>+OTCHET!J257+OTCHET!J258+OTCHET!J259+OTCHET!J260</f>
        <v>0</v>
      </c>
      <c r="I46" s="1374">
        <f>+OTCHET!K257+OTCHET!K258+OTCHET!K259+OTCHET!K260</f>
        <v>0</v>
      </c>
      <c r="J46" s="849"/>
      <c r="K46" s="863" t="s">
        <v>1208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1422</v>
      </c>
      <c r="C47" s="853" t="s">
        <v>1423</v>
      </c>
      <c r="D47" s="853"/>
      <c r="E47" s="854">
        <f>+OTCHET!E258</f>
        <v>0</v>
      </c>
      <c r="F47" s="854">
        <f t="shared" si="1"/>
        <v>0</v>
      </c>
      <c r="G47" s="855">
        <f>+OTCHET!I258</f>
        <v>0</v>
      </c>
      <c r="H47" s="856">
        <f>+OTCHET!J258</f>
        <v>0</v>
      </c>
      <c r="I47" s="277">
        <f>+OTCHET!K258</f>
        <v>0</v>
      </c>
      <c r="J47" s="849"/>
      <c r="K47" s="857" t="s">
        <v>1423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1120</v>
      </c>
      <c r="C48" s="851" t="s">
        <v>517</v>
      </c>
      <c r="D48" s="850"/>
      <c r="E48" s="814">
        <f>+OTCHET!E267+OTCHET!E271+OTCHET!E272</f>
        <v>0</v>
      </c>
      <c r="F48" s="814">
        <f t="shared" si="1"/>
        <v>0</v>
      </c>
      <c r="G48" s="815">
        <f>+OTCHET!I267+OTCHET!I271+OTCHET!I272</f>
        <v>0</v>
      </c>
      <c r="H48" s="816">
        <f>+OTCHET!J267+OTCHET!J271+OTCHET!J272</f>
        <v>0</v>
      </c>
      <c r="I48" s="1372">
        <f>+OTCHET!K267+OTCHET!K271+OTCHET!K272</f>
        <v>0</v>
      </c>
      <c r="J48" s="849"/>
      <c r="K48" s="817" t="s">
        <v>1127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1121</v>
      </c>
      <c r="C49" s="851" t="s">
        <v>518</v>
      </c>
      <c r="D49" s="850"/>
      <c r="E49" s="814">
        <f>OTCHET!E277+OTCHET!E278+OTCHET!E286+OTCHET!E289</f>
        <v>0</v>
      </c>
      <c r="F49" s="814">
        <f t="shared" si="1"/>
        <v>0</v>
      </c>
      <c r="G49" s="815">
        <f>OTCHET!I277+OTCHET!I278+OTCHET!I286+OTCHET!I289</f>
        <v>0</v>
      </c>
      <c r="H49" s="816">
        <f>OTCHET!J277+OTCHET!J278+OTCHET!J286+OTCHET!J289</f>
        <v>0</v>
      </c>
      <c r="I49" s="1372">
        <f>OTCHET!K277+OTCHET!K278+OTCHET!K286+OTCHET!K289</f>
        <v>0</v>
      </c>
      <c r="J49" s="849"/>
      <c r="K49" s="817" t="s">
        <v>518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1122</v>
      </c>
      <c r="C50" s="851" t="s">
        <v>519</v>
      </c>
      <c r="D50" s="851"/>
      <c r="E50" s="814">
        <f>+OTCHET!E290</f>
        <v>0</v>
      </c>
      <c r="F50" s="814">
        <f t="shared" si="1"/>
        <v>0</v>
      </c>
      <c r="G50" s="815">
        <f>+OTCHET!I290</f>
        <v>0</v>
      </c>
      <c r="H50" s="816">
        <f>+OTCHET!J290</f>
        <v>0</v>
      </c>
      <c r="I50" s="1372">
        <f>+OTCHET!K290</f>
        <v>0</v>
      </c>
      <c r="J50" s="849"/>
      <c r="K50" s="817" t="s">
        <v>519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1123</v>
      </c>
      <c r="C51" s="775"/>
      <c r="D51" s="775"/>
      <c r="E51" s="776">
        <f>+OTCHET!E274</f>
        <v>0</v>
      </c>
      <c r="F51" s="776">
        <f>+G51+H51+I51</f>
        <v>0</v>
      </c>
      <c r="G51" s="777">
        <f>+OTCHET!I274</f>
        <v>0</v>
      </c>
      <c r="H51" s="778">
        <f>+OTCHET!J274</f>
        <v>0</v>
      </c>
      <c r="I51" s="1373">
        <f>+OTCHET!K274</f>
        <v>0</v>
      </c>
      <c r="J51" s="849"/>
      <c r="K51" s="779" t="s">
        <v>1126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1124</v>
      </c>
      <c r="C52" s="864" t="s">
        <v>1333</v>
      </c>
      <c r="D52" s="775"/>
      <c r="E52" s="776">
        <f>+OTCHET!E295</f>
        <v>0</v>
      </c>
      <c r="F52" s="776">
        <f t="shared" si="1"/>
        <v>0</v>
      </c>
      <c r="G52" s="777">
        <f>+OTCHET!I295</f>
        <v>0</v>
      </c>
      <c r="H52" s="778">
        <f>+OTCHET!J295</f>
        <v>0</v>
      </c>
      <c r="I52" s="1373">
        <f>+OTCHET!K295</f>
        <v>0</v>
      </c>
      <c r="J52" s="849"/>
      <c r="K52" s="779" t="s">
        <v>1333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2046</v>
      </c>
      <c r="C53" s="790" t="s">
        <v>500</v>
      </c>
      <c r="D53" s="865"/>
      <c r="E53" s="866">
        <f>OTCHET!E296</f>
        <v>0</v>
      </c>
      <c r="F53" s="866">
        <f t="shared" si="1"/>
        <v>0</v>
      </c>
      <c r="G53" s="867">
        <f>OTCHET!I296</f>
        <v>0</v>
      </c>
      <c r="H53" s="868">
        <f>OTCHET!J296</f>
        <v>0</v>
      </c>
      <c r="I53" s="1375">
        <f>OTCHET!K296</f>
        <v>0</v>
      </c>
      <c r="J53" s="849"/>
      <c r="K53" s="795" t="s">
        <v>500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526</v>
      </c>
      <c r="C54" s="870" t="s">
        <v>527</v>
      </c>
      <c r="D54" s="871"/>
      <c r="E54" s="872">
        <f>OTCHET!E298</f>
        <v>0</v>
      </c>
      <c r="F54" s="872">
        <f t="shared" si="1"/>
        <v>0</v>
      </c>
      <c r="G54" s="873">
        <f>OTCHET!I298</f>
        <v>0</v>
      </c>
      <c r="H54" s="874">
        <f>OTCHET!J298</f>
        <v>0</v>
      </c>
      <c r="I54" s="1376">
        <f>OTCHET!K298</f>
        <v>0</v>
      </c>
      <c r="J54" s="849"/>
      <c r="K54" s="807" t="s">
        <v>527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1125</v>
      </c>
      <c r="C55" s="820" t="s">
        <v>2045</v>
      </c>
      <c r="D55" s="876"/>
      <c r="E55" s="877">
        <f>+OTCHET!E299</f>
        <v>0</v>
      </c>
      <c r="F55" s="877">
        <f t="shared" si="1"/>
        <v>0</v>
      </c>
      <c r="G55" s="878">
        <f>+OTCHET!I299</f>
        <v>0</v>
      </c>
      <c r="H55" s="879">
        <f>+OTCHET!J299</f>
        <v>0</v>
      </c>
      <c r="I55" s="879">
        <f>+OTCHET!K299</f>
        <v>0</v>
      </c>
      <c r="J55" s="835"/>
      <c r="K55" s="880" t="s">
        <v>2045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329</v>
      </c>
      <c r="C56" s="882" t="s">
        <v>1350</v>
      </c>
      <c r="D56" s="882"/>
      <c r="E56" s="883">
        <f>+E57+E58+E62</f>
        <v>52453</v>
      </c>
      <c r="F56" s="883">
        <f>+F57+F58+F62</f>
        <v>52453</v>
      </c>
      <c r="G56" s="884">
        <f>+G57+G58+G62</f>
        <v>0</v>
      </c>
      <c r="H56" s="885">
        <f>+H57+H58+H62</f>
        <v>52453</v>
      </c>
      <c r="I56" s="886">
        <f>+I57+I58+I62</f>
        <v>0</v>
      </c>
      <c r="J56" s="772"/>
      <c r="K56" s="887" t="s">
        <v>1350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330</v>
      </c>
      <c r="C57" s="859" t="s">
        <v>1336</v>
      </c>
      <c r="D57" s="858"/>
      <c r="E57" s="888">
        <f>+OTCHET!E363+OTCHET!E377+OTCHET!E390</f>
        <v>0</v>
      </c>
      <c r="F57" s="888">
        <f aca="true" t="shared" si="2" ref="F57:F63">+G57+H57+I57</f>
        <v>0</v>
      </c>
      <c r="G57" s="889">
        <f>+OTCHET!I363+OTCHET!I377+OTCHET!I390</f>
        <v>0</v>
      </c>
      <c r="H57" s="890">
        <f>+OTCHET!J363+OTCHET!J377+OTCHET!J390</f>
        <v>0</v>
      </c>
      <c r="I57" s="890">
        <f>+OTCHET!K363+OTCHET!K377+OTCHET!K390</f>
        <v>0</v>
      </c>
      <c r="J57" s="835"/>
      <c r="K57" s="891" t="s">
        <v>1336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2028</v>
      </c>
      <c r="C58" s="851" t="s">
        <v>1351</v>
      </c>
      <c r="D58" s="850"/>
      <c r="E58" s="892">
        <f>+OTCHET!E385+OTCHET!E393+OTCHET!E398+OTCHET!E401+OTCHET!E404+OTCHET!E407+OTCHET!E408+OTCHET!E411+OTCHET!E424+OTCHET!E425+OTCHET!E426+OTCHET!E427+OTCHET!E428</f>
        <v>52453</v>
      </c>
      <c r="F58" s="892">
        <f t="shared" si="2"/>
        <v>52453</v>
      </c>
      <c r="G58" s="893">
        <f>+OTCHET!I385+OTCHET!I393+OTCHET!I398+OTCHET!I401+OTCHET!I404+OTCHET!I407+OTCHET!I408+OTCHET!I411+OTCHET!I424+OTCHET!I425+OTCHET!I426+OTCHET!I427+OTCHET!I428</f>
        <v>0</v>
      </c>
      <c r="H58" s="894">
        <f>+OTCHET!J385+OTCHET!J393+OTCHET!J398+OTCHET!J401+OTCHET!J404+OTCHET!J407+OTCHET!J408+OTCHET!J411+OTCHET!J424+OTCHET!J425+OTCHET!J426+OTCHET!J427+OTCHET!J428</f>
        <v>52453</v>
      </c>
      <c r="I58" s="894">
        <f>+OTCHET!K385+OTCHET!K393+OTCHET!K398+OTCHET!K401+OTCHET!K404+OTCHET!K407+OTCHET!K408+OTCHET!K411+OTCHET!K424+OTCHET!K425+OTCHET!K426+OTCHET!K427+OTCHET!K428</f>
        <v>0</v>
      </c>
      <c r="J58" s="835"/>
      <c r="K58" s="895" t="s">
        <v>1351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493</v>
      </c>
      <c r="C59" s="775" t="s">
        <v>501</v>
      </c>
      <c r="D59" s="852"/>
      <c r="E59" s="896">
        <f>+OTCHET!E424+OTCHET!E425+OTCHET!E426+OTCHET!E427+OTCHET!E428</f>
        <v>0</v>
      </c>
      <c r="F59" s="896">
        <f t="shared" si="2"/>
        <v>0</v>
      </c>
      <c r="G59" s="897">
        <f>+OTCHET!I424+OTCHET!I425+OTCHET!I426+OTCHET!I427+OTCHET!I428</f>
        <v>0</v>
      </c>
      <c r="H59" s="898">
        <f>+OTCHET!J424+OTCHET!J425+OTCHET!J426+OTCHET!J427+OTCHET!J428</f>
        <v>0</v>
      </c>
      <c r="I59" s="898">
        <f>+OTCHET!K424+OTCHET!K425+OTCHET!K426+OTCHET!K427+OTCHET!K428</f>
        <v>0</v>
      </c>
      <c r="J59" s="835"/>
      <c r="K59" s="899" t="s">
        <v>501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1338</v>
      </c>
      <c r="C60" s="780" t="s">
        <v>491</v>
      </c>
      <c r="D60" s="900"/>
      <c r="E60" s="901">
        <f>OTCHET!E407</f>
        <v>0</v>
      </c>
      <c r="F60" s="901">
        <f t="shared" si="2"/>
        <v>0</v>
      </c>
      <c r="G60" s="902">
        <f>OTCHET!I407</f>
        <v>0</v>
      </c>
      <c r="H60" s="903">
        <f>OTCHET!J407</f>
        <v>0</v>
      </c>
      <c r="I60" s="903">
        <f>OTCHET!K407</f>
        <v>0</v>
      </c>
      <c r="J60" s="835"/>
      <c r="K60" s="904" t="s">
        <v>491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1197</v>
      </c>
      <c r="C62" s="837" t="s">
        <v>73</v>
      </c>
      <c r="D62" s="907"/>
      <c r="E62" s="838">
        <f>OTCHET!E414</f>
        <v>0</v>
      </c>
      <c r="F62" s="838">
        <f t="shared" si="2"/>
        <v>0</v>
      </c>
      <c r="G62" s="839">
        <f>OTCHET!I414</f>
        <v>0</v>
      </c>
      <c r="H62" s="840">
        <f>OTCHET!J414</f>
        <v>0</v>
      </c>
      <c r="I62" s="840">
        <f>OTCHET!K414</f>
        <v>0</v>
      </c>
      <c r="J62" s="835"/>
      <c r="K62" s="841" t="s">
        <v>73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1349</v>
      </c>
      <c r="C63" s="909" t="s">
        <v>524</v>
      </c>
      <c r="D63" s="910"/>
      <c r="E63" s="911">
        <f>+OTCHET!E250</f>
        <v>0</v>
      </c>
      <c r="F63" s="911">
        <f t="shared" si="2"/>
        <v>0</v>
      </c>
      <c r="G63" s="912">
        <f>+OTCHET!I250</f>
        <v>0</v>
      </c>
      <c r="H63" s="913">
        <f>+OTCHET!J250</f>
        <v>0</v>
      </c>
      <c r="I63" s="913">
        <f>+OTCHET!K250</f>
        <v>0</v>
      </c>
      <c r="J63" s="835"/>
      <c r="K63" s="914" t="s">
        <v>524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207</v>
      </c>
      <c r="C64" s="916"/>
      <c r="D64" s="916"/>
      <c r="E64" s="917">
        <f>+E22-E38+E56-E63</f>
        <v>0</v>
      </c>
      <c r="F64" s="917">
        <f>+F22-F38+F56-F63</f>
        <v>42674</v>
      </c>
      <c r="G64" s="918">
        <f>+G22-G38+G56-G63</f>
        <v>0</v>
      </c>
      <c r="H64" s="919">
        <f>+H22-H38+H56-H63</f>
        <v>42674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525</v>
      </c>
      <c r="C66" s="844" t="s">
        <v>2029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-42674</v>
      </c>
      <c r="G66" s="927">
        <f>SUM(+G68+G76+G77+G84+G85+G86+G89+G90+G91+G92+G93+G94+G95)</f>
        <v>0</v>
      </c>
      <c r="H66" s="928">
        <f>SUM(+H68+H76+H77+H84+H85+H86+H89+H90+H91+H92+H93+H94+H95)</f>
        <v>-42674</v>
      </c>
      <c r="I66" s="928">
        <f>SUM(+I68+I76+I77+I84+I85+I86+I89+I90+I91+I92+I93+I94+I95)</f>
        <v>0</v>
      </c>
      <c r="J66" s="835"/>
      <c r="K66" s="929" t="s">
        <v>2029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2030</v>
      </c>
      <c r="C68" s="775" t="s">
        <v>2048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2048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2031</v>
      </c>
      <c r="C69" s="831" t="s">
        <v>502</v>
      </c>
      <c r="D69" s="831"/>
      <c r="E69" s="832">
        <f>+OTCHET!E484+OTCHET!E485+OTCHET!E488+OTCHET!E489+OTCHET!E492+OTCHET!E493+OTCHET!E497</f>
        <v>0</v>
      </c>
      <c r="F69" s="832">
        <f aca="true" t="shared" si="3" ref="F69:F76">+G69+H69+I69</f>
        <v>0</v>
      </c>
      <c r="G69" s="833">
        <f>+OTCHET!I484+OTCHET!I485+OTCHET!I488+OTCHET!I489+OTCHET!I492+OTCHET!I493+OTCHET!I497</f>
        <v>0</v>
      </c>
      <c r="H69" s="834">
        <f>+OTCHET!J484+OTCHET!J485+OTCHET!J488+OTCHET!J489+OTCHET!J492+OTCHET!J493+OTCHET!J497</f>
        <v>0</v>
      </c>
      <c r="I69" s="834">
        <f>+OTCHET!K484+OTCHET!K485+OTCHET!K488+OTCHET!K489+OTCHET!K492+OTCHET!K493+OTCHET!K497</f>
        <v>0</v>
      </c>
      <c r="J69" s="835"/>
      <c r="K69" s="836" t="s">
        <v>502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2032</v>
      </c>
      <c r="C70" s="851" t="s">
        <v>503</v>
      </c>
      <c r="D70" s="851"/>
      <c r="E70" s="892">
        <f>+OTCHET!E486+OTCHET!E487+OTCHET!E490+OTCHET!E491+OTCHET!E494+OTCHET!E495+OTCHET!E496+OTCHET!E498</f>
        <v>0</v>
      </c>
      <c r="F70" s="892">
        <f t="shared" si="3"/>
        <v>0</v>
      </c>
      <c r="G70" s="893">
        <f>+OTCHET!I486+OTCHET!I487+OTCHET!I490+OTCHET!I491+OTCHET!I494+OTCHET!I495+OTCHET!I496+OTCHET!I498</f>
        <v>0</v>
      </c>
      <c r="H70" s="894">
        <f>+OTCHET!J486+OTCHET!J487+OTCHET!J490+OTCHET!J491+OTCHET!J494+OTCHET!J495+OTCHET!J496+OTCHET!J498</f>
        <v>0</v>
      </c>
      <c r="I70" s="894">
        <f>+OTCHET!K486+OTCHET!K487+OTCHET!K490+OTCHET!K491+OTCHET!K494+OTCHET!K495+OTCHET!K496+OTCHET!K498</f>
        <v>0</v>
      </c>
      <c r="J70" s="835"/>
      <c r="K70" s="895" t="s">
        <v>503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2033</v>
      </c>
      <c r="C71" s="851" t="s">
        <v>74</v>
      </c>
      <c r="D71" s="851"/>
      <c r="E71" s="892">
        <f>+OTCHET!E499</f>
        <v>0</v>
      </c>
      <c r="F71" s="892">
        <f t="shared" si="3"/>
        <v>0</v>
      </c>
      <c r="G71" s="893">
        <f>+OTCHET!I499</f>
        <v>0</v>
      </c>
      <c r="H71" s="894">
        <f>+OTCHET!J499</f>
        <v>0</v>
      </c>
      <c r="I71" s="894">
        <f>+OTCHET!K499</f>
        <v>0</v>
      </c>
      <c r="J71" s="835"/>
      <c r="K71" s="895" t="s">
        <v>74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208</v>
      </c>
      <c r="C72" s="851" t="s">
        <v>75</v>
      </c>
      <c r="D72" s="851"/>
      <c r="E72" s="892">
        <f>+OTCHET!E504</f>
        <v>0</v>
      </c>
      <c r="F72" s="892">
        <f t="shared" si="3"/>
        <v>0</v>
      </c>
      <c r="G72" s="893">
        <f>+OTCHET!I504</f>
        <v>0</v>
      </c>
      <c r="H72" s="894">
        <f>+OTCHET!J504</f>
        <v>0</v>
      </c>
      <c r="I72" s="894">
        <f>+OTCHET!K504</f>
        <v>0</v>
      </c>
      <c r="J72" s="835"/>
      <c r="K72" s="895" t="s">
        <v>75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2034</v>
      </c>
      <c r="C73" s="851" t="s">
        <v>504</v>
      </c>
      <c r="D73" s="851"/>
      <c r="E73" s="892">
        <f>+OTCHET!E544</f>
        <v>0</v>
      </c>
      <c r="F73" s="892">
        <f t="shared" si="3"/>
        <v>0</v>
      </c>
      <c r="G73" s="893">
        <f>+OTCHET!I544</f>
        <v>0</v>
      </c>
      <c r="H73" s="894">
        <f>+OTCHET!J544</f>
        <v>0</v>
      </c>
      <c r="I73" s="894">
        <f>+OTCHET!K544</f>
        <v>0</v>
      </c>
      <c r="J73" s="835"/>
      <c r="K73" s="895" t="s">
        <v>504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515</v>
      </c>
      <c r="C74" s="940" t="s">
        <v>505</v>
      </c>
      <c r="D74" s="940"/>
      <c r="E74" s="892">
        <f>+OTCHET!E583+OTCHET!E584</f>
        <v>0</v>
      </c>
      <c r="F74" s="892">
        <f t="shared" si="3"/>
        <v>0</v>
      </c>
      <c r="G74" s="893">
        <f>+OTCHET!I583+OTCHET!I584</f>
        <v>0</v>
      </c>
      <c r="H74" s="894">
        <f>+OTCHET!J583+OTCHET!J584</f>
        <v>0</v>
      </c>
      <c r="I74" s="894">
        <f>+OTCHET!K583+OTCHET!K584</f>
        <v>0</v>
      </c>
      <c r="J74" s="835"/>
      <c r="K74" s="895" t="s">
        <v>505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2036</v>
      </c>
      <c r="C75" s="941" t="s">
        <v>506</v>
      </c>
      <c r="D75" s="941"/>
      <c r="E75" s="838">
        <f>+OTCHET!E585+OTCHET!E586+OTCHET!E587</f>
        <v>0</v>
      </c>
      <c r="F75" s="838">
        <f t="shared" si="3"/>
        <v>0</v>
      </c>
      <c r="G75" s="839">
        <f>+OTCHET!I585+OTCHET!I586+OTCHET!I587</f>
        <v>0</v>
      </c>
      <c r="H75" s="840">
        <f>+OTCHET!J585+OTCHET!J586+OTCHET!J587</f>
        <v>0</v>
      </c>
      <c r="I75" s="840">
        <f>+OTCHET!K585+OTCHET!K586+OTCHET!K587</f>
        <v>0</v>
      </c>
      <c r="J75" s="835"/>
      <c r="K75" s="841" t="s">
        <v>506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2035</v>
      </c>
      <c r="C76" s="859" t="s">
        <v>76</v>
      </c>
      <c r="D76" s="858"/>
      <c r="E76" s="888">
        <f>OTCHET!E463</f>
        <v>0</v>
      </c>
      <c r="F76" s="888">
        <f t="shared" si="3"/>
        <v>0</v>
      </c>
      <c r="G76" s="889">
        <f>OTCHET!I463</f>
        <v>0</v>
      </c>
      <c r="H76" s="890">
        <f>OTCHET!J463</f>
        <v>0</v>
      </c>
      <c r="I76" s="890">
        <f>OTCHET!K463</f>
        <v>0</v>
      </c>
      <c r="J76" s="835"/>
      <c r="K76" s="891" t="s">
        <v>76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2037</v>
      </c>
      <c r="C77" s="775" t="s">
        <v>2049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2049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2038</v>
      </c>
      <c r="C78" s="831" t="s">
        <v>507</v>
      </c>
      <c r="D78" s="831"/>
      <c r="E78" s="832">
        <f>+OTCHET!E468+OTCHET!E471</f>
        <v>0</v>
      </c>
      <c r="F78" s="832">
        <f aca="true" t="shared" si="4" ref="F78:F85">+G78+H78+I78</f>
        <v>0</v>
      </c>
      <c r="G78" s="833">
        <f>+OTCHET!I468+OTCHET!I471</f>
        <v>0</v>
      </c>
      <c r="H78" s="834">
        <f>+OTCHET!J468+OTCHET!J471</f>
        <v>0</v>
      </c>
      <c r="I78" s="834">
        <f>+OTCHET!K468+OTCHET!K471</f>
        <v>0</v>
      </c>
      <c r="J78" s="835"/>
      <c r="K78" s="836" t="s">
        <v>507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2039</v>
      </c>
      <c r="C79" s="851" t="s">
        <v>508</v>
      </c>
      <c r="D79" s="851"/>
      <c r="E79" s="892">
        <f>+OTCHET!E469+OTCHET!E472</f>
        <v>0</v>
      </c>
      <c r="F79" s="892">
        <f t="shared" si="4"/>
        <v>0</v>
      </c>
      <c r="G79" s="893">
        <f>+OTCHET!I469+OTCHET!I472</f>
        <v>0</v>
      </c>
      <c r="H79" s="894">
        <f>+OTCHET!J469+OTCHET!J472</f>
        <v>0</v>
      </c>
      <c r="I79" s="894">
        <f>+OTCHET!K469+OTCHET!K472</f>
        <v>0</v>
      </c>
      <c r="J79" s="835"/>
      <c r="K79" s="895" t="s">
        <v>508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209</v>
      </c>
      <c r="C80" s="851" t="s">
        <v>509</v>
      </c>
      <c r="D80" s="851"/>
      <c r="E80" s="892">
        <f>OTCHET!E473</f>
        <v>0</v>
      </c>
      <c r="F80" s="892">
        <f t="shared" si="4"/>
        <v>0</v>
      </c>
      <c r="G80" s="893">
        <f>OTCHET!I473</f>
        <v>0</v>
      </c>
      <c r="H80" s="894">
        <f>OTCHET!J473</f>
        <v>0</v>
      </c>
      <c r="I80" s="894">
        <f>OTCHET!K473</f>
        <v>0</v>
      </c>
      <c r="J80" s="835"/>
      <c r="K80" s="895" t="s">
        <v>509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1335</v>
      </c>
      <c r="C82" s="851" t="s">
        <v>510</v>
      </c>
      <c r="D82" s="851"/>
      <c r="E82" s="892">
        <f>+OTCHET!E481</f>
        <v>0</v>
      </c>
      <c r="F82" s="892">
        <f t="shared" si="4"/>
        <v>0</v>
      </c>
      <c r="G82" s="893">
        <f>+OTCHET!I481</f>
        <v>0</v>
      </c>
      <c r="H82" s="894">
        <f>+OTCHET!J481</f>
        <v>0</v>
      </c>
      <c r="I82" s="894">
        <f>+OTCHET!K481</f>
        <v>0</v>
      </c>
      <c r="J82" s="835"/>
      <c r="K82" s="895" t="s">
        <v>510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1334</v>
      </c>
      <c r="C83" s="837" t="s">
        <v>511</v>
      </c>
      <c r="D83" s="837"/>
      <c r="E83" s="838">
        <f>+OTCHET!E482</f>
        <v>0</v>
      </c>
      <c r="F83" s="838">
        <f t="shared" si="4"/>
        <v>0</v>
      </c>
      <c r="G83" s="839">
        <f>+OTCHET!I482</f>
        <v>0</v>
      </c>
      <c r="H83" s="840">
        <f>+OTCHET!J482</f>
        <v>0</v>
      </c>
      <c r="I83" s="840">
        <f>+OTCHET!K482</f>
        <v>0</v>
      </c>
      <c r="J83" s="835"/>
      <c r="K83" s="841" t="s">
        <v>511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210</v>
      </c>
      <c r="C84" s="859" t="s">
        <v>77</v>
      </c>
      <c r="D84" s="858"/>
      <c r="E84" s="888">
        <f>OTCHET!E537</f>
        <v>0</v>
      </c>
      <c r="F84" s="888">
        <f t="shared" si="4"/>
        <v>0</v>
      </c>
      <c r="G84" s="889">
        <f>OTCHET!I537</f>
        <v>0</v>
      </c>
      <c r="H84" s="890">
        <f>OTCHET!J537</f>
        <v>0</v>
      </c>
      <c r="I84" s="890">
        <f>OTCHET!K537</f>
        <v>0</v>
      </c>
      <c r="J84" s="835"/>
      <c r="K84" s="891" t="s">
        <v>77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211</v>
      </c>
      <c r="C85" s="851" t="s">
        <v>78</v>
      </c>
      <c r="D85" s="850"/>
      <c r="E85" s="892">
        <f>OTCHET!E538</f>
        <v>0</v>
      </c>
      <c r="F85" s="892">
        <f t="shared" si="4"/>
        <v>0</v>
      </c>
      <c r="G85" s="893">
        <f>OTCHET!I538</f>
        <v>0</v>
      </c>
      <c r="H85" s="894">
        <f>OTCHET!J538</f>
        <v>0</v>
      </c>
      <c r="I85" s="894">
        <f>OTCHET!K538</f>
        <v>0</v>
      </c>
      <c r="J85" s="835"/>
      <c r="K85" s="895" t="s">
        <v>78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84</v>
      </c>
      <c r="C86" s="775" t="s">
        <v>468</v>
      </c>
      <c r="D86" s="852"/>
      <c r="E86" s="896">
        <f>+E87+E88</f>
        <v>0</v>
      </c>
      <c r="F86" s="896">
        <f>+F87+F88</f>
        <v>-42674</v>
      </c>
      <c r="G86" s="897">
        <f>+G87+G88</f>
        <v>0</v>
      </c>
      <c r="H86" s="898">
        <f>+H87+H88</f>
        <v>-42674</v>
      </c>
      <c r="I86" s="898">
        <f>+I87+I88</f>
        <v>0</v>
      </c>
      <c r="J86" s="835"/>
      <c r="K86" s="899" t="s">
        <v>468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83</v>
      </c>
      <c r="C87" s="831" t="s">
        <v>469</v>
      </c>
      <c r="D87" s="942"/>
      <c r="E87" s="832">
        <f>+OTCHET!E505+OTCHET!E514+OTCHET!E518+OTCHET!E545</f>
        <v>0</v>
      </c>
      <c r="F87" s="832">
        <f aca="true" t="shared" si="5" ref="F87:F96">+G87+H87+I87</f>
        <v>0</v>
      </c>
      <c r="G87" s="833">
        <f>+OTCHET!I505+OTCHET!I514+OTCHET!I518+OTCHET!I545</f>
        <v>0</v>
      </c>
      <c r="H87" s="834">
        <f>+OTCHET!J505+OTCHET!J514+OTCHET!J518+OTCHET!J545</f>
        <v>0</v>
      </c>
      <c r="I87" s="834">
        <f>+OTCHET!K505+OTCHET!K514+OTCHET!K518+OTCHET!K545</f>
        <v>0</v>
      </c>
      <c r="J87" s="835"/>
      <c r="K87" s="836" t="s">
        <v>469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2041</v>
      </c>
      <c r="C88" s="837" t="s">
        <v>331</v>
      </c>
      <c r="D88" s="943"/>
      <c r="E88" s="838">
        <f>+OTCHET!E523+OTCHET!E526+OTCHET!E546</f>
        <v>0</v>
      </c>
      <c r="F88" s="838">
        <f t="shared" si="5"/>
        <v>-42674</v>
      </c>
      <c r="G88" s="839">
        <f>+OTCHET!I523+OTCHET!I526+OTCHET!I546</f>
        <v>0</v>
      </c>
      <c r="H88" s="840">
        <f>+OTCHET!J523+OTCHET!J526+OTCHET!J546</f>
        <v>-42674</v>
      </c>
      <c r="I88" s="840">
        <f>+OTCHET!K523+OTCHET!K526+OTCHET!K546</f>
        <v>0</v>
      </c>
      <c r="J88" s="835"/>
      <c r="K88" s="841" t="s">
        <v>331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1198</v>
      </c>
      <c r="C89" s="859" t="s">
        <v>79</v>
      </c>
      <c r="D89" s="944"/>
      <c r="E89" s="888">
        <f>OTCHET!E533</f>
        <v>0</v>
      </c>
      <c r="F89" s="888">
        <f t="shared" si="5"/>
        <v>0</v>
      </c>
      <c r="G89" s="889">
        <f>OTCHET!I533</f>
        <v>0</v>
      </c>
      <c r="H89" s="890">
        <f>OTCHET!J533</f>
        <v>0</v>
      </c>
      <c r="I89" s="890">
        <f>OTCHET!K533</f>
        <v>0</v>
      </c>
      <c r="J89" s="835"/>
      <c r="K89" s="891" t="s">
        <v>79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82</v>
      </c>
      <c r="C90" s="851" t="s">
        <v>512</v>
      </c>
      <c r="D90" s="850"/>
      <c r="E90" s="892">
        <f>+OTCHET!E569+OTCHET!E570+OTCHET!E571+OTCHET!E572+OTCHET!E573+OTCHET!E574</f>
        <v>0</v>
      </c>
      <c r="F90" s="892">
        <f t="shared" si="5"/>
        <v>0</v>
      </c>
      <c r="G90" s="893">
        <f>+OTCHET!I569+OTCHET!I570+OTCHET!I571+OTCHET!I572+OTCHET!I573+OTCHET!I574</f>
        <v>0</v>
      </c>
      <c r="H90" s="894">
        <f>+OTCHET!J569+OTCHET!J570+OTCHET!J571+OTCHET!J572+OTCHET!J573+OTCHET!J574</f>
        <v>0</v>
      </c>
      <c r="I90" s="894">
        <f>+OTCHET!K569+OTCHET!K570+OTCHET!K571+OTCHET!K572+OTCHET!K573+OTCHET!K574</f>
        <v>0</v>
      </c>
      <c r="J90" s="835"/>
      <c r="K90" s="895" t="s">
        <v>512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81</v>
      </c>
      <c r="C91" s="940" t="s">
        <v>513</v>
      </c>
      <c r="D91" s="940"/>
      <c r="E91" s="814">
        <f>+OTCHET!E575+OTCHET!E576+OTCHET!E577+OTCHET!E578+OTCHET!E579+OTCHET!E580+OTCHET!E581</f>
        <v>0</v>
      </c>
      <c r="F91" s="814">
        <f t="shared" si="5"/>
        <v>0</v>
      </c>
      <c r="G91" s="815">
        <f>+OTCHET!I575+OTCHET!I576+OTCHET!I577+OTCHET!I578+OTCHET!I579+OTCHET!I580+OTCHET!I581</f>
        <v>0</v>
      </c>
      <c r="H91" s="816">
        <f>+OTCHET!J575+OTCHET!J576+OTCHET!J577+OTCHET!J578+OTCHET!J579+OTCHET!J580+OTCHET!J581</f>
        <v>0</v>
      </c>
      <c r="I91" s="816">
        <f>+OTCHET!K575+OTCHET!K576+OTCHET!K577+OTCHET!K578+OTCHET!K579+OTCHET!K580+OTCHET!K581</f>
        <v>0</v>
      </c>
      <c r="J91" s="835"/>
      <c r="K91" s="817" t="s">
        <v>513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80</v>
      </c>
      <c r="C92" s="851" t="s">
        <v>514</v>
      </c>
      <c r="D92" s="940"/>
      <c r="E92" s="814">
        <f>+OTCHET!E582</f>
        <v>0</v>
      </c>
      <c r="F92" s="814">
        <f t="shared" si="5"/>
        <v>0</v>
      </c>
      <c r="G92" s="815">
        <f>+OTCHET!I582</f>
        <v>0</v>
      </c>
      <c r="H92" s="816">
        <f>+OTCHET!J582</f>
        <v>0</v>
      </c>
      <c r="I92" s="816">
        <f>+OTCHET!K582</f>
        <v>0</v>
      </c>
      <c r="J92" s="835"/>
      <c r="K92" s="817" t="s">
        <v>514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520</v>
      </c>
      <c r="C93" s="851" t="s">
        <v>521</v>
      </c>
      <c r="D93" s="851"/>
      <c r="E93" s="814">
        <f>+OTCHET!E589+OTCHET!E590</f>
        <v>0</v>
      </c>
      <c r="F93" s="814">
        <f t="shared" si="5"/>
        <v>0</v>
      </c>
      <c r="G93" s="815">
        <f>+OTCHET!I589+OTCHET!I590</f>
        <v>0</v>
      </c>
      <c r="H93" s="816">
        <f>+OTCHET!J589+OTCHET!J590</f>
        <v>0</v>
      </c>
      <c r="I93" s="816">
        <f>+OTCHET!K589+OTCHET!K590</f>
        <v>0</v>
      </c>
      <c r="J93" s="835"/>
      <c r="K93" s="817" t="s">
        <v>521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522</v>
      </c>
      <c r="C94" s="940" t="s">
        <v>523</v>
      </c>
      <c r="D94" s="851"/>
      <c r="E94" s="814">
        <f>+OTCHET!E591+OTCHET!E592</f>
        <v>0</v>
      </c>
      <c r="F94" s="814">
        <f t="shared" si="5"/>
        <v>0</v>
      </c>
      <c r="G94" s="815">
        <f>+OTCHET!I591+OTCHET!I592</f>
        <v>0</v>
      </c>
      <c r="H94" s="816">
        <f>+OTCHET!J591+OTCHET!J592</f>
        <v>0</v>
      </c>
      <c r="I94" s="816">
        <f>+OTCHET!K591+OTCHET!K592</f>
        <v>0</v>
      </c>
      <c r="J94" s="835"/>
      <c r="K94" s="817" t="s">
        <v>523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212</v>
      </c>
      <c r="C95" s="775" t="s">
        <v>2042</v>
      </c>
      <c r="D95" s="775"/>
      <c r="E95" s="776">
        <f>OTCHET!E593</f>
        <v>0</v>
      </c>
      <c r="F95" s="776">
        <f t="shared" si="5"/>
        <v>0</v>
      </c>
      <c r="G95" s="777">
        <f>OTCHET!I593</f>
        <v>0</v>
      </c>
      <c r="H95" s="778">
        <f>OTCHET!J593</f>
        <v>0</v>
      </c>
      <c r="I95" s="778">
        <f>OTCHET!K593</f>
        <v>0</v>
      </c>
      <c r="J95" s="835"/>
      <c r="K95" s="779" t="s">
        <v>2042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1425</v>
      </c>
      <c r="C96" s="946" t="s">
        <v>1424</v>
      </c>
      <c r="D96" s="946"/>
      <c r="E96" s="1438">
        <f>+OTCHET!E596</f>
        <v>0</v>
      </c>
      <c r="F96" s="1438">
        <f t="shared" si="5"/>
        <v>0</v>
      </c>
      <c r="G96" s="1439">
        <f>+OTCHET!I596</f>
        <v>0</v>
      </c>
      <c r="H96" s="1440">
        <f>+OTCHET!J596</f>
        <v>0</v>
      </c>
      <c r="I96" s="1441">
        <f>+OTCHET!K596</f>
        <v>0</v>
      </c>
      <c r="J96" s="835"/>
      <c r="K96" s="1442" t="s">
        <v>1424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60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61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62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63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64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62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63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2">
        <f>+OTCHET!H607</f>
        <v>0</v>
      </c>
      <c r="C107" s="959"/>
      <c r="D107" s="959"/>
      <c r="E107" s="670"/>
      <c r="F107" s="702"/>
      <c r="G107" s="1337">
        <f>+OTCHET!E607</f>
        <v>0</v>
      </c>
      <c r="H107" s="1337">
        <f>+OTCHET!F607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213</v>
      </c>
      <c r="C108" s="965"/>
      <c r="D108" s="965"/>
      <c r="E108" s="966"/>
      <c r="F108" s="966"/>
      <c r="G108" s="1719" t="s">
        <v>214</v>
      </c>
      <c r="H108" s="1719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103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712" t="str">
        <f>+OTCHET!D605</f>
        <v>Ширин Хабиб</v>
      </c>
      <c r="F110" s="1712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101</v>
      </c>
      <c r="C113" s="959"/>
      <c r="D113" s="959"/>
      <c r="E113" s="970"/>
      <c r="F113" s="970"/>
      <c r="G113" s="688"/>
      <c r="H113" s="972" t="s">
        <v>104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712" t="str">
        <f>+OTCHET!G602</f>
        <v>Мерал Мехмед</v>
      </c>
      <c r="F114" s="1712"/>
      <c r="G114" s="975"/>
      <c r="H114" s="688"/>
      <c r="I114" s="1336" t="str">
        <f>+OTCHET!G605</f>
        <v>ипж Сунай Хасан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319</v>
      </c>
      <c r="B1" s="2" t="s">
        <v>320</v>
      </c>
      <c r="C1" s="2" t="s">
        <v>321</v>
      </c>
      <c r="D1" s="3" t="s">
        <v>322</v>
      </c>
      <c r="E1" s="2" t="s">
        <v>323</v>
      </c>
      <c r="F1" s="2" t="s">
        <v>324</v>
      </c>
      <c r="G1" s="2" t="s">
        <v>324</v>
      </c>
      <c r="H1" s="2" t="s">
        <v>324</v>
      </c>
      <c r="I1" s="2" t="s">
        <v>324</v>
      </c>
      <c r="J1" s="2" t="s">
        <v>324</v>
      </c>
      <c r="K1" s="2" t="s">
        <v>324</v>
      </c>
      <c r="L1" s="2" t="s">
        <v>324</v>
      </c>
      <c r="M1" s="4" t="s">
        <v>2078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4" t="s">
        <v>100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1339</v>
      </c>
      <c r="F5" s="103" t="s">
        <v>1339</v>
      </c>
      <c r="G5" s="103" t="s">
        <v>1339</v>
      </c>
      <c r="H5" s="103" t="s">
        <v>1339</v>
      </c>
      <c r="I5" s="103" t="s">
        <v>1339</v>
      </c>
      <c r="J5" s="103" t="s">
        <v>1339</v>
      </c>
      <c r="K5" s="103" t="s">
        <v>1339</v>
      </c>
      <c r="L5" s="103" t="s">
        <v>1339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1339</v>
      </c>
      <c r="G6" s="103" t="s">
        <v>1339</v>
      </c>
      <c r="H6" s="103" t="s">
        <v>1339</v>
      </c>
      <c r="I6" s="103" t="s">
        <v>1339</v>
      </c>
      <c r="J6" s="103" t="s">
        <v>1339</v>
      </c>
      <c r="K6" s="103" t="s">
        <v>1339</v>
      </c>
      <c r="L6" s="103" t="s">
        <v>1339</v>
      </c>
      <c r="M6" s="7">
        <v>1</v>
      </c>
      <c r="N6" s="108"/>
    </row>
    <row r="7" spans="2:14" ht="15.75" customHeight="1">
      <c r="B7" s="1739" t="str">
        <f>VLOOKUP(E15,SMETKA,2,FALSE)</f>
        <v>ОТЧЕТНИ ДАННИ ПО ЕБК ЗА СМЕТКИТЕ ЗА СРЕДСТВАТА ОТ ЕВРОПЕЙСКИЯ СЪЮЗ - ДЕС</v>
      </c>
      <c r="C7" s="1740"/>
      <c r="D7" s="174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1340</v>
      </c>
      <c r="F8" s="113" t="s">
        <v>59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1"/>
      <c r="C9" s="1742"/>
      <c r="D9" s="1743"/>
      <c r="E9" s="115">
        <v>43101</v>
      </c>
      <c r="F9" s="116">
        <v>43281</v>
      </c>
      <c r="G9" s="113"/>
      <c r="H9" s="1377"/>
      <c r="I9" s="1809"/>
      <c r="J9" s="1810"/>
      <c r="K9" s="113"/>
      <c r="L9" s="113"/>
      <c r="M9" s="7">
        <v>1</v>
      </c>
      <c r="N9" s="108"/>
    </row>
    <row r="10" spans="2:14" ht="15">
      <c r="B10" s="117" t="s">
        <v>23</v>
      </c>
      <c r="C10" s="103"/>
      <c r="D10" s="104"/>
      <c r="E10" s="113"/>
      <c r="F10" s="1557" t="str">
        <f>VLOOKUP(F9,DateName,2,FALSE)</f>
        <v>юни</v>
      </c>
      <c r="G10" s="113"/>
      <c r="H10" s="114"/>
      <c r="I10" s="1811" t="s">
        <v>196</v>
      </c>
      <c r="J10" s="181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12"/>
      <c r="J11" s="1812"/>
      <c r="K11" s="113"/>
      <c r="L11" s="113"/>
      <c r="M11" s="7">
        <v>1</v>
      </c>
      <c r="N11" s="108"/>
    </row>
    <row r="12" spans="2:14" ht="27" customHeight="1">
      <c r="B12" s="1744" t="str">
        <f>VLOOKUP(F12,PRBK,2,FALSE)</f>
        <v>Момчилград</v>
      </c>
      <c r="C12" s="1745"/>
      <c r="D12" s="1746"/>
      <c r="E12" s="118" t="s">
        <v>190</v>
      </c>
      <c r="F12" s="1541" t="s">
        <v>1968</v>
      </c>
      <c r="G12" s="113"/>
      <c r="H12" s="114"/>
      <c r="I12" s="1812"/>
      <c r="J12" s="1812"/>
      <c r="K12" s="113"/>
      <c r="L12" s="113"/>
      <c r="M12" s="7">
        <v>1</v>
      </c>
      <c r="N12" s="108"/>
    </row>
    <row r="13" spans="2:14" ht="18" customHeight="1">
      <c r="B13" s="119" t="s">
        <v>24</v>
      </c>
      <c r="C13" s="103"/>
      <c r="D13" s="104"/>
      <c r="E13" s="120"/>
      <c r="F13" s="114"/>
      <c r="G13" s="114" t="s">
        <v>1339</v>
      </c>
      <c r="H13" s="121"/>
      <c r="I13" s="122"/>
      <c r="J13" s="123"/>
      <c r="K13" s="123" t="s">
        <v>1339</v>
      </c>
      <c r="L13" s="123" t="s">
        <v>1339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116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8" t="s">
        <v>1134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1341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117</v>
      </c>
      <c r="E19" s="1720" t="s">
        <v>1098</v>
      </c>
      <c r="F19" s="1721"/>
      <c r="G19" s="1721"/>
      <c r="H19" s="1722"/>
      <c r="I19" s="1726" t="s">
        <v>1099</v>
      </c>
      <c r="J19" s="1727"/>
      <c r="K19" s="1727"/>
      <c r="L19" s="1728"/>
      <c r="M19" s="7">
        <v>1</v>
      </c>
      <c r="N19" s="108"/>
    </row>
    <row r="20" spans="2:14" ht="49.5" customHeight="1">
      <c r="B20" s="134" t="s">
        <v>2040</v>
      </c>
      <c r="C20" s="135" t="s">
        <v>1342</v>
      </c>
      <c r="D20" s="136" t="s">
        <v>118</v>
      </c>
      <c r="E20" s="137" t="s">
        <v>191</v>
      </c>
      <c r="F20" s="1369" t="s">
        <v>27</v>
      </c>
      <c r="G20" s="1370" t="s">
        <v>28</v>
      </c>
      <c r="H20" s="1371" t="s">
        <v>26</v>
      </c>
      <c r="I20" s="1554" t="s">
        <v>192</v>
      </c>
      <c r="J20" s="1555" t="s">
        <v>193</v>
      </c>
      <c r="K20" s="1556" t="s">
        <v>194</v>
      </c>
      <c r="L20" s="1378" t="s">
        <v>195</v>
      </c>
      <c r="M20" s="7">
        <v>1</v>
      </c>
      <c r="N20" s="138"/>
    </row>
    <row r="21" spans="2:14" ht="18.75">
      <c r="B21" s="139"/>
      <c r="C21" s="140"/>
      <c r="D21" s="141" t="s">
        <v>1343</v>
      </c>
      <c r="E21" s="142" t="s">
        <v>325</v>
      </c>
      <c r="F21" s="143" t="s">
        <v>326</v>
      </c>
      <c r="G21" s="144" t="s">
        <v>1195</v>
      </c>
      <c r="H21" s="145" t="s">
        <v>1196</v>
      </c>
      <c r="I21" s="143" t="s">
        <v>1175</v>
      </c>
      <c r="J21" s="144" t="s">
        <v>93</v>
      </c>
      <c r="K21" s="145" t="s">
        <v>94</v>
      </c>
      <c r="L21" s="1379" t="s">
        <v>95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35" t="s">
        <v>1344</v>
      </c>
      <c r="D22" s="173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1345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1061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1062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1063</v>
      </c>
      <c r="E26" s="296">
        <f>F26+G26+H26</f>
        <v>0</v>
      </c>
      <c r="F26" s="489">
        <v>0</v>
      </c>
      <c r="G26" s="1574">
        <v>0</v>
      </c>
      <c r="H26" s="160">
        <v>0</v>
      </c>
      <c r="I26" s="489">
        <v>0</v>
      </c>
      <c r="J26" s="157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1199</v>
      </c>
      <c r="E27" s="315">
        <f>F27+G27+H27</f>
        <v>0</v>
      </c>
      <c r="F27" s="1436">
        <v>0</v>
      </c>
      <c r="G27" s="1437">
        <v>0</v>
      </c>
      <c r="H27" s="166">
        <v>0</v>
      </c>
      <c r="I27" s="1436">
        <v>0</v>
      </c>
      <c r="J27" s="143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35" t="s">
        <v>1346</v>
      </c>
      <c r="D28" s="1736"/>
      <c r="E28" s="133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1347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275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276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277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35" t="s">
        <v>278</v>
      </c>
      <c r="D33" s="1736"/>
      <c r="E33" s="133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279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280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119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281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1200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35" t="s">
        <v>272</v>
      </c>
      <c r="D39" s="1736"/>
      <c r="E39" s="133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282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283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284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285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96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97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120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286</v>
      </c>
      <c r="D47" s="183"/>
      <c r="E47" s="133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287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288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289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290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291</v>
      </c>
      <c r="D52" s="183"/>
      <c r="E52" s="1338">
        <f aca="true" t="shared" si="8" ref="E52:L52">SUM(E53:E57)</f>
        <v>0</v>
      </c>
      <c r="F52" s="1584">
        <f t="shared" si="8"/>
        <v>0</v>
      </c>
      <c r="G52" s="169">
        <f t="shared" si="8"/>
        <v>0</v>
      </c>
      <c r="H52" s="170">
        <f>SUM(H53:H57)</f>
        <v>0</v>
      </c>
      <c r="I52" s="1584">
        <f t="shared" si="8"/>
        <v>0</v>
      </c>
      <c r="J52" s="169">
        <f t="shared" si="8"/>
        <v>0</v>
      </c>
      <c r="K52" s="170">
        <f>SUM(K53:K57)</f>
        <v>0</v>
      </c>
      <c r="L52" s="133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292</v>
      </c>
      <c r="E53" s="1575">
        <f t="shared" si="3"/>
        <v>0</v>
      </c>
      <c r="F53" s="487">
        <v>0</v>
      </c>
      <c r="G53" s="1581"/>
      <c r="H53" s="1578">
        <v>0</v>
      </c>
      <c r="I53" s="487">
        <v>0</v>
      </c>
      <c r="J53" s="158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293</v>
      </c>
      <c r="E54" s="1576">
        <f t="shared" si="3"/>
        <v>0</v>
      </c>
      <c r="F54" s="489">
        <v>0</v>
      </c>
      <c r="G54" s="1582"/>
      <c r="H54" s="1579">
        <v>0</v>
      </c>
      <c r="I54" s="489">
        <v>0</v>
      </c>
      <c r="J54" s="158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294</v>
      </c>
      <c r="E55" s="1576">
        <f t="shared" si="3"/>
        <v>0</v>
      </c>
      <c r="F55" s="489">
        <v>0</v>
      </c>
      <c r="G55" s="1582"/>
      <c r="H55" s="1579">
        <v>0</v>
      </c>
      <c r="I55" s="489">
        <v>0</v>
      </c>
      <c r="J55" s="158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295</v>
      </c>
      <c r="E56" s="1576">
        <f t="shared" si="3"/>
        <v>0</v>
      </c>
      <c r="F56" s="489">
        <v>0</v>
      </c>
      <c r="G56" s="1582"/>
      <c r="H56" s="1579">
        <v>0</v>
      </c>
      <c r="I56" s="489">
        <v>0</v>
      </c>
      <c r="J56" s="158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296</v>
      </c>
      <c r="E57" s="1577">
        <f t="shared" si="3"/>
        <v>0</v>
      </c>
      <c r="F57" s="491">
        <v>0</v>
      </c>
      <c r="G57" s="1583"/>
      <c r="H57" s="1580">
        <v>0</v>
      </c>
      <c r="I57" s="491">
        <v>0</v>
      </c>
      <c r="J57" s="158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297</v>
      </c>
      <c r="D58" s="183"/>
      <c r="E58" s="133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3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298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299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300</v>
      </c>
      <c r="D61" s="183"/>
      <c r="E61" s="133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301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302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303</v>
      </c>
      <c r="D64" s="183"/>
      <c r="E64" s="1338">
        <f t="shared" si="3"/>
        <v>0</v>
      </c>
      <c r="F64" s="1433">
        <v>0</v>
      </c>
      <c r="G64" s="1434">
        <v>0</v>
      </c>
      <c r="H64" s="1435">
        <v>0</v>
      </c>
      <c r="I64" s="1433">
        <v>0</v>
      </c>
      <c r="J64" s="1434">
        <v>0</v>
      </c>
      <c r="K64" s="1435">
        <v>0</v>
      </c>
      <c r="L64" s="133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304</v>
      </c>
      <c r="D65" s="183"/>
      <c r="E65" s="133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305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1064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306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307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308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309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273</v>
      </c>
      <c r="D72" s="183"/>
      <c r="E72" s="1338">
        <f t="shared" si="3"/>
        <v>0</v>
      </c>
      <c r="F72" s="1433">
        <v>0</v>
      </c>
      <c r="G72" s="1434">
        <v>0</v>
      </c>
      <c r="H72" s="1435">
        <v>0</v>
      </c>
      <c r="I72" s="1433">
        <v>0</v>
      </c>
      <c r="J72" s="1434">
        <v>0</v>
      </c>
      <c r="K72" s="1435">
        <v>0</v>
      </c>
      <c r="L72" s="133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1777</v>
      </c>
      <c r="D73" s="183"/>
      <c r="E73" s="1338">
        <f t="shared" si="3"/>
        <v>0</v>
      </c>
      <c r="F73" s="1433">
        <v>0</v>
      </c>
      <c r="G73" s="1434">
        <v>0</v>
      </c>
      <c r="H73" s="1435">
        <v>0</v>
      </c>
      <c r="I73" s="1433">
        <v>0</v>
      </c>
      <c r="J73" s="1434">
        <v>0</v>
      </c>
      <c r="K73" s="1435">
        <v>0</v>
      </c>
      <c r="L73" s="133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310</v>
      </c>
      <c r="D74" s="183"/>
      <c r="E74" s="1338">
        <f t="shared" si="3"/>
        <v>0</v>
      </c>
      <c r="F74" s="1433">
        <v>0</v>
      </c>
      <c r="G74" s="190"/>
      <c r="H74" s="1435">
        <v>0</v>
      </c>
      <c r="I74" s="1433">
        <v>0</v>
      </c>
      <c r="J74" s="190"/>
      <c r="K74" s="1435">
        <v>0</v>
      </c>
      <c r="L74" s="133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311</v>
      </c>
      <c r="D75" s="183"/>
      <c r="E75" s="133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3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312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313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314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315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316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317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1391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1392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1393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1394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1395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1396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12"/>
      <c r="B88" s="193"/>
      <c r="C88" s="156">
        <v>2417</v>
      </c>
      <c r="D88" s="635" t="s">
        <v>1096</v>
      </c>
      <c r="E88" s="296">
        <f>F88+G88+H88</f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1397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1398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1399</v>
      </c>
      <c r="D91" s="183"/>
      <c r="E91" s="133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3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1400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335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336</v>
      </c>
      <c r="D94" s="183"/>
      <c r="E94" s="1338">
        <f t="shared" si="3"/>
        <v>0</v>
      </c>
      <c r="F94" s="1433">
        <v>0</v>
      </c>
      <c r="G94" s="1434">
        <v>0</v>
      </c>
      <c r="H94" s="1435">
        <v>0</v>
      </c>
      <c r="I94" s="1433">
        <v>0</v>
      </c>
      <c r="J94" s="1434">
        <v>0</v>
      </c>
      <c r="K94" s="1435">
        <v>0</v>
      </c>
      <c r="L94" s="133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337</v>
      </c>
      <c r="D95" s="183"/>
      <c r="E95" s="133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3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338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339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340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341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342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343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344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1404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1405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1406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1407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1408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1409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1410</v>
      </c>
      <c r="D109" s="183"/>
      <c r="E109" s="133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3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1411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1412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415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</v>
      </c>
      <c r="D113" s="183"/>
      <c r="E113" s="133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3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1413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121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1097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1414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1415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122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1416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1417</v>
      </c>
      <c r="D122" s="183"/>
      <c r="E122" s="133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3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1418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1419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1420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123</v>
      </c>
      <c r="D126" s="183"/>
      <c r="E126" s="133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3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1421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1209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1210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1211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1212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1213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1214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1215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416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1216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1217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1218</v>
      </c>
      <c r="D138" s="183"/>
      <c r="E138" s="1338">
        <f t="shared" si="26"/>
        <v>0</v>
      </c>
      <c r="F138" s="1433">
        <v>0</v>
      </c>
      <c r="G138" s="190"/>
      <c r="H138" s="1435">
        <v>0</v>
      </c>
      <c r="I138" s="1433">
        <v>0</v>
      </c>
      <c r="J138" s="190"/>
      <c r="K138" s="1435">
        <v>0</v>
      </c>
      <c r="L138" s="133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1219</v>
      </c>
      <c r="D139" s="183"/>
      <c r="E139" s="1338">
        <f t="shared" si="26"/>
        <v>0</v>
      </c>
      <c r="F139" s="189"/>
      <c r="G139" s="190"/>
      <c r="H139" s="1435">
        <v>0</v>
      </c>
      <c r="I139" s="189"/>
      <c r="J139" s="190"/>
      <c r="K139" s="1435">
        <v>0</v>
      </c>
      <c r="L139" s="133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487</v>
      </c>
      <c r="D140" s="183"/>
      <c r="E140" s="133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3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488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489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490</v>
      </c>
      <c r="D143" s="183"/>
      <c r="E143" s="133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3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124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125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126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127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128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129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130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131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1065</v>
      </c>
      <c r="D152" s="183"/>
      <c r="E152" s="133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3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1066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1067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1068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1069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1070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1071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1072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1073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417</v>
      </c>
      <c r="D161" s="183"/>
      <c r="E161" s="133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3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418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132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419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420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421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422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423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424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133</v>
      </c>
      <c r="C170" s="209" t="s">
        <v>1220</v>
      </c>
      <c r="D170" s="210" t="s">
        <v>134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08">
        <v>113</v>
      </c>
      <c r="B171" s="1609"/>
      <c r="C171" s="1608"/>
      <c r="D171" s="1610" t="s">
        <v>1074</v>
      </c>
      <c r="E171" s="1572">
        <v>0</v>
      </c>
      <c r="F171" s="1572">
        <v>0</v>
      </c>
      <c r="G171" s="159"/>
      <c r="H171" s="1573">
        <v>0</v>
      </c>
      <c r="I171" s="1572">
        <v>0</v>
      </c>
      <c r="J171" s="159"/>
      <c r="K171" s="1573">
        <v>0</v>
      </c>
      <c r="L171" s="1573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737" t="str">
        <f>$B$7</f>
        <v>ОТЧЕТНИ ДАННИ ПО ЕБК ЗА СМЕТКИТЕ ЗА СРЕДСТВАТА ОТ ЕВРОПЕЙСКИЯ СЪЮЗ - ДЕС</v>
      </c>
      <c r="C175" s="1738"/>
      <c r="D175" s="1738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1340</v>
      </c>
      <c r="F176" s="226" t="s">
        <v>59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55">
        <f>$B$9</f>
        <v>0</v>
      </c>
      <c r="C177" s="1756"/>
      <c r="D177" s="1757"/>
      <c r="E177" s="115">
        <f>$E$9</f>
        <v>43101</v>
      </c>
      <c r="F177" s="227">
        <f>$F$9</f>
        <v>43281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44" t="str">
        <f>$B$12</f>
        <v>Момчилград</v>
      </c>
      <c r="C180" s="1745"/>
      <c r="D180" s="1746"/>
      <c r="E180" s="232" t="s">
        <v>115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116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1341</v>
      </c>
      <c r="I183" s="245"/>
      <c r="J183" s="245"/>
      <c r="K183" s="245"/>
      <c r="L183" s="1339" t="s">
        <v>1341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1221</v>
      </c>
      <c r="E184" s="1720" t="s">
        <v>1100</v>
      </c>
      <c r="F184" s="1721"/>
      <c r="G184" s="1721"/>
      <c r="H184" s="1722"/>
      <c r="I184" s="1729" t="s">
        <v>1101</v>
      </c>
      <c r="J184" s="1730"/>
      <c r="K184" s="1730"/>
      <c r="L184" s="1731"/>
      <c r="M184" s="7">
        <v>1</v>
      </c>
      <c r="N184" s="225"/>
    </row>
    <row r="185" spans="2:14" s="10" customFormat="1" ht="44.25" customHeight="1" thickBot="1">
      <c r="B185" s="251" t="s">
        <v>2040</v>
      </c>
      <c r="C185" s="252" t="s">
        <v>1342</v>
      </c>
      <c r="D185" s="253" t="s">
        <v>1156</v>
      </c>
      <c r="E185" s="137" t="str">
        <f>E20</f>
        <v>Уточнен план                Общо</v>
      </c>
      <c r="F185" s="1369" t="str">
        <f aca="true" t="shared" si="40" ref="F185:L185">F20</f>
        <v>държавни дейности</v>
      </c>
      <c r="G185" s="1370" t="str">
        <f t="shared" si="40"/>
        <v>местни дейности</v>
      </c>
      <c r="H185" s="137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1222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53" t="s">
        <v>1223</v>
      </c>
      <c r="D188" s="1754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1224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1225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49" t="s">
        <v>1226</v>
      </c>
      <c r="D191" s="1750"/>
      <c r="E191" s="274">
        <f aca="true" t="shared" si="45" ref="E191:L191">SUMIF($B$609:$B$12315,$B191,E$609:E$12315)</f>
        <v>36000</v>
      </c>
      <c r="F191" s="275">
        <f t="shared" si="45"/>
        <v>0</v>
      </c>
      <c r="G191" s="276">
        <f t="shared" si="45"/>
        <v>36000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1227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1228</v>
      </c>
      <c r="E193" s="296">
        <f t="shared" si="46"/>
        <v>36000</v>
      </c>
      <c r="F193" s="297">
        <f t="shared" si="46"/>
        <v>0</v>
      </c>
      <c r="G193" s="298">
        <f t="shared" si="46"/>
        <v>36000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1476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1477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1478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51" t="s">
        <v>345</v>
      </c>
      <c r="D197" s="1752"/>
      <c r="E197" s="274">
        <f aca="true" t="shared" si="47" ref="E197:L197">SUMIF($B$609:$B$12315,$B197,E$609:E$12315)</f>
        <v>4453</v>
      </c>
      <c r="F197" s="275">
        <f t="shared" si="47"/>
        <v>0</v>
      </c>
      <c r="G197" s="276">
        <f t="shared" si="47"/>
        <v>4453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346</v>
      </c>
      <c r="E198" s="282">
        <f aca="true" t="shared" si="48" ref="E198:L204">SUMIF($C$609:$C$12315,$C198,E$609:E$12315)</f>
        <v>2253</v>
      </c>
      <c r="F198" s="283">
        <f t="shared" si="48"/>
        <v>0</v>
      </c>
      <c r="G198" s="284">
        <f t="shared" si="48"/>
        <v>2253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135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96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347</v>
      </c>
      <c r="E201" s="296">
        <f t="shared" si="48"/>
        <v>1300</v>
      </c>
      <c r="F201" s="297">
        <f t="shared" si="48"/>
        <v>0</v>
      </c>
      <c r="G201" s="298">
        <f t="shared" si="48"/>
        <v>1300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348</v>
      </c>
      <c r="E202" s="296">
        <f t="shared" si="48"/>
        <v>900</v>
      </c>
      <c r="F202" s="297">
        <f t="shared" si="48"/>
        <v>0</v>
      </c>
      <c r="G202" s="298">
        <f t="shared" si="48"/>
        <v>900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98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349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60" t="s">
        <v>350</v>
      </c>
      <c r="D205" s="176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49" t="s">
        <v>351</v>
      </c>
      <c r="D206" s="1750"/>
      <c r="E206" s="311">
        <f t="shared" si="49"/>
        <v>12000</v>
      </c>
      <c r="F206" s="275">
        <f t="shared" si="49"/>
        <v>0</v>
      </c>
      <c r="G206" s="276">
        <f t="shared" si="49"/>
        <v>12000</v>
      </c>
      <c r="H206" s="277">
        <f t="shared" si="49"/>
        <v>0</v>
      </c>
      <c r="I206" s="275">
        <f t="shared" si="49"/>
        <v>0</v>
      </c>
      <c r="J206" s="276">
        <f t="shared" si="49"/>
        <v>9779</v>
      </c>
      <c r="K206" s="277">
        <f t="shared" si="49"/>
        <v>0</v>
      </c>
      <c r="L206" s="311">
        <f t="shared" si="49"/>
        <v>9779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352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353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354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355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356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357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358</v>
      </c>
      <c r="E213" s="321">
        <f t="shared" si="50"/>
        <v>12000</v>
      </c>
      <c r="F213" s="322">
        <f t="shared" si="50"/>
        <v>0</v>
      </c>
      <c r="G213" s="323">
        <f t="shared" si="50"/>
        <v>12000</v>
      </c>
      <c r="H213" s="324">
        <f t="shared" si="50"/>
        <v>0</v>
      </c>
      <c r="I213" s="322">
        <f t="shared" si="50"/>
        <v>0</v>
      </c>
      <c r="J213" s="323">
        <f t="shared" si="50"/>
        <v>9779</v>
      </c>
      <c r="K213" s="324">
        <f t="shared" si="50"/>
        <v>0</v>
      </c>
      <c r="L213" s="321">
        <f t="shared" si="50"/>
        <v>9779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359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360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361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99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362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25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363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136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458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364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58" t="s">
        <v>425</v>
      </c>
      <c r="D224" s="175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137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138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139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58" t="s">
        <v>1201</v>
      </c>
      <c r="D228" s="175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365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366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367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368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369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58" t="s">
        <v>370</v>
      </c>
      <c r="D234" s="175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459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371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58" t="s">
        <v>372</v>
      </c>
      <c r="D237" s="175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47" t="s">
        <v>373</v>
      </c>
      <c r="D238" s="174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47" t="s">
        <v>374</v>
      </c>
      <c r="D239" s="174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47" t="s">
        <v>737</v>
      </c>
      <c r="D240" s="1748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58" t="s">
        <v>375</v>
      </c>
      <c r="D241" s="175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1075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376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377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378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379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1076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380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381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382</v>
      </c>
      <c r="D250" s="683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383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1194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384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385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386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738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58" t="s">
        <v>387</v>
      </c>
      <c r="D257" s="175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58" t="s">
        <v>388</v>
      </c>
      <c r="D258" s="175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58" t="s">
        <v>389</v>
      </c>
      <c r="D259" s="175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58" t="s">
        <v>390</v>
      </c>
      <c r="D260" s="175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391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392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393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394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395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396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58" t="s">
        <v>742</v>
      </c>
      <c r="D267" s="175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397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398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399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58" t="s">
        <v>739</v>
      </c>
      <c r="D271" s="175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58" t="s">
        <v>740</v>
      </c>
      <c r="D272" s="175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47" t="s">
        <v>400</v>
      </c>
      <c r="D273" s="1748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58" t="s">
        <v>426</v>
      </c>
      <c r="D274" s="175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427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428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62" t="s">
        <v>401</v>
      </c>
      <c r="D277" s="1763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62" t="s">
        <v>402</v>
      </c>
      <c r="D278" s="1763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403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404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1499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1500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1501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1502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1503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62" t="s">
        <v>1504</v>
      </c>
      <c r="D286" s="1763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460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1505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62" t="s">
        <v>1164</v>
      </c>
      <c r="D289" s="1763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58" t="s">
        <v>1165</v>
      </c>
      <c r="D290" s="175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1166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1167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1168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1169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64" t="s">
        <v>140</v>
      </c>
      <c r="D295" s="176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1170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1171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1172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68" t="s">
        <v>1173</v>
      </c>
      <c r="D299" s="1759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133</v>
      </c>
      <c r="C303" s="393" t="s">
        <v>1220</v>
      </c>
      <c r="D303" s="394" t="s">
        <v>141</v>
      </c>
      <c r="E303" s="395">
        <f aca="true" t="shared" si="79" ref="E303:L303">SUMIF($C$609:$C$12315,$C303,E$609:E$12315)</f>
        <v>52453</v>
      </c>
      <c r="F303" s="396">
        <f t="shared" si="79"/>
        <v>0</v>
      </c>
      <c r="G303" s="397">
        <f t="shared" si="79"/>
        <v>52453</v>
      </c>
      <c r="H303" s="398">
        <f t="shared" si="79"/>
        <v>0</v>
      </c>
      <c r="I303" s="396">
        <f t="shared" si="79"/>
        <v>0</v>
      </c>
      <c r="J303" s="397">
        <f t="shared" si="79"/>
        <v>9779</v>
      </c>
      <c r="K303" s="398">
        <f t="shared" si="79"/>
        <v>0</v>
      </c>
      <c r="L303" s="395">
        <f t="shared" si="79"/>
        <v>9779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769"/>
      <c r="C308" s="1767"/>
      <c r="D308" s="176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766"/>
      <c r="C310" s="1767"/>
      <c r="D310" s="176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766"/>
      <c r="C313" s="1767"/>
      <c r="D313" s="176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770"/>
      <c r="C346" s="1770"/>
      <c r="D346" s="1770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775" t="str">
        <f>$B$7</f>
        <v>ОТЧЕТНИ ДАННИ ПО ЕБК ЗА СМЕТКИТЕ ЗА СРЕДСТВАТА ОТ ЕВРОПЕЙСКИЯ СЪЮЗ - ДЕС</v>
      </c>
      <c r="C350" s="1775"/>
      <c r="D350" s="1775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114</v>
      </c>
      <c r="F351" s="406" t="s">
        <v>59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55">
        <f>$B$9</f>
        <v>0</v>
      </c>
      <c r="C352" s="1756"/>
      <c r="D352" s="1757"/>
      <c r="E352" s="115">
        <f>$E$9</f>
        <v>43101</v>
      </c>
      <c r="F352" s="407">
        <f>$F$9</f>
        <v>43281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44" t="str">
        <f>$B$12</f>
        <v>Момчилград</v>
      </c>
      <c r="C355" s="1745"/>
      <c r="D355" s="1746"/>
      <c r="E355" s="410" t="s">
        <v>115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96</v>
      </c>
      <c r="F357" s="414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1341</v>
      </c>
      <c r="I358" s="245"/>
      <c r="J358" s="245"/>
      <c r="K358" s="245"/>
      <c r="L358" s="247" t="s">
        <v>1341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142</v>
      </c>
      <c r="E359" s="1732" t="s">
        <v>1102</v>
      </c>
      <c r="F359" s="1733"/>
      <c r="G359" s="1733"/>
      <c r="H359" s="1734"/>
      <c r="I359" s="418" t="s">
        <v>1103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2040</v>
      </c>
      <c r="C360" s="423" t="s">
        <v>1342</v>
      </c>
      <c r="D360" s="424" t="s">
        <v>1156</v>
      </c>
      <c r="E360" s="137" t="str">
        <f>E20</f>
        <v>Уточнен план                Общо</v>
      </c>
      <c r="F360" s="1369" t="str">
        <f aca="true" t="shared" si="80" ref="F360:L360">F20</f>
        <v>държавни дейности</v>
      </c>
      <c r="G360" s="1370" t="str">
        <f t="shared" si="80"/>
        <v>местни дейности</v>
      </c>
      <c r="H360" s="1371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143</v>
      </c>
      <c r="C361" s="430"/>
      <c r="D361" s="431" t="s">
        <v>1157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773" t="s">
        <v>429</v>
      </c>
      <c r="D363" s="1774"/>
      <c r="E363" s="1340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0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430</v>
      </c>
      <c r="E364" s="1341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1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431</v>
      </c>
      <c r="E365" s="1342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2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484</v>
      </c>
      <c r="E366" s="1342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2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485</v>
      </c>
      <c r="E367" s="1342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2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432</v>
      </c>
      <c r="E368" s="1342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2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433</v>
      </c>
      <c r="E369" s="1343">
        <f t="shared" si="84"/>
        <v>0</v>
      </c>
      <c r="F369" s="1427">
        <v>0</v>
      </c>
      <c r="G369" s="1428">
        <v>0</v>
      </c>
      <c r="H369" s="451">
        <v>0</v>
      </c>
      <c r="I369" s="1427">
        <v>0</v>
      </c>
      <c r="J369" s="1428">
        <v>0</v>
      </c>
      <c r="K369" s="451">
        <v>0</v>
      </c>
      <c r="L369" s="1343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434</v>
      </c>
      <c r="E370" s="1344">
        <f t="shared" si="84"/>
        <v>0</v>
      </c>
      <c r="F370" s="1429">
        <v>0</v>
      </c>
      <c r="G370" s="1430">
        <v>0</v>
      </c>
      <c r="H370" s="456">
        <v>0</v>
      </c>
      <c r="I370" s="1429">
        <v>0</v>
      </c>
      <c r="J370" s="1430">
        <v>0</v>
      </c>
      <c r="K370" s="456">
        <v>0</v>
      </c>
      <c r="L370" s="1344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435</v>
      </c>
      <c r="E371" s="1343">
        <f t="shared" si="84"/>
        <v>0</v>
      </c>
      <c r="F371" s="1427">
        <v>0</v>
      </c>
      <c r="G371" s="1428">
        <v>0</v>
      </c>
      <c r="H371" s="451">
        <v>0</v>
      </c>
      <c r="I371" s="1427">
        <v>0</v>
      </c>
      <c r="J371" s="1428">
        <v>0</v>
      </c>
      <c r="K371" s="451">
        <v>0</v>
      </c>
      <c r="L371" s="1343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436</v>
      </c>
      <c r="E372" s="1344">
        <f t="shared" si="84"/>
        <v>0</v>
      </c>
      <c r="F372" s="1429">
        <v>0</v>
      </c>
      <c r="G372" s="1430">
        <v>0</v>
      </c>
      <c r="H372" s="456">
        <v>0</v>
      </c>
      <c r="I372" s="1429">
        <v>0</v>
      </c>
      <c r="J372" s="1430">
        <v>0</v>
      </c>
      <c r="K372" s="456">
        <v>0</v>
      </c>
      <c r="L372" s="1344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437</v>
      </c>
      <c r="E373" s="1342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2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438</v>
      </c>
      <c r="E374" s="1342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2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439</v>
      </c>
      <c r="E375" s="1342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2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461</v>
      </c>
      <c r="E376" s="1345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5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71" t="s">
        <v>440</v>
      </c>
      <c r="D377" s="1772"/>
      <c r="E377" s="1340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0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144</v>
      </c>
      <c r="E378" s="1346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6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145</v>
      </c>
      <c r="E379" s="1344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4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146</v>
      </c>
      <c r="E380" s="134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2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441</v>
      </c>
      <c r="E381" s="134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2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147</v>
      </c>
      <c r="E382" s="134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2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148</v>
      </c>
      <c r="E383" s="1347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7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1059</v>
      </c>
      <c r="E384" s="1348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48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71" t="s">
        <v>462</v>
      </c>
      <c r="D385" s="1772"/>
      <c r="E385" s="1340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0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442</v>
      </c>
      <c r="E386" s="1341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1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405</v>
      </c>
      <c r="E387" s="1343">
        <f t="shared" si="84"/>
        <v>0</v>
      </c>
      <c r="F387" s="1427">
        <v>0</v>
      </c>
      <c r="G387" s="1428">
        <v>0</v>
      </c>
      <c r="H387" s="451">
        <v>0</v>
      </c>
      <c r="I387" s="1427">
        <v>0</v>
      </c>
      <c r="J387" s="1428">
        <v>0</v>
      </c>
      <c r="K387" s="451">
        <v>0</v>
      </c>
      <c r="L387" s="1343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463</v>
      </c>
      <c r="E388" s="1344">
        <f t="shared" si="84"/>
        <v>0</v>
      </c>
      <c r="F388" s="1429">
        <v>0</v>
      </c>
      <c r="G388" s="1430">
        <v>0</v>
      </c>
      <c r="H388" s="456">
        <v>0</v>
      </c>
      <c r="I388" s="1429">
        <v>0</v>
      </c>
      <c r="J388" s="1430">
        <v>0</v>
      </c>
      <c r="K388" s="456">
        <v>0</v>
      </c>
      <c r="L388" s="1344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464</v>
      </c>
      <c r="E389" s="1345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5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71" t="s">
        <v>406</v>
      </c>
      <c r="D390" s="1772"/>
      <c r="E390" s="1340">
        <f aca="true" t="shared" si="89" ref="E390:L390">SUM(E391:E392)</f>
        <v>0</v>
      </c>
      <c r="F390" s="1587">
        <f t="shared" si="89"/>
        <v>0</v>
      </c>
      <c r="G390" s="1591">
        <f t="shared" si="89"/>
        <v>0</v>
      </c>
      <c r="H390" s="1594">
        <f>SUM(H391:H392)</f>
        <v>0</v>
      </c>
      <c r="I390" s="1587">
        <f t="shared" si="89"/>
        <v>0</v>
      </c>
      <c r="J390" s="1592">
        <f t="shared" si="89"/>
        <v>0</v>
      </c>
      <c r="K390" s="445">
        <f>SUM(K391:K392)</f>
        <v>0</v>
      </c>
      <c r="L390" s="1340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480</v>
      </c>
      <c r="E391" s="1585">
        <f t="shared" si="84"/>
        <v>0</v>
      </c>
      <c r="F391" s="152"/>
      <c r="G391" s="1581"/>
      <c r="H391" s="1589">
        <v>0</v>
      </c>
      <c r="I391" s="152"/>
      <c r="J391" s="1581"/>
      <c r="K391" s="1590">
        <v>0</v>
      </c>
      <c r="L391" s="1341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481</v>
      </c>
      <c r="E392" s="1586">
        <f t="shared" si="84"/>
        <v>0</v>
      </c>
      <c r="F392" s="471"/>
      <c r="G392" s="1593"/>
      <c r="H392" s="1595">
        <v>0</v>
      </c>
      <c r="I392" s="471"/>
      <c r="J392" s="1593"/>
      <c r="K392" s="175">
        <v>0</v>
      </c>
      <c r="L392" s="1345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71" t="s">
        <v>407</v>
      </c>
      <c r="D393" s="1772"/>
      <c r="E393" s="1340">
        <f aca="true" t="shared" si="90" ref="E393:L393">SUM(E394:E397)</f>
        <v>0</v>
      </c>
      <c r="F393" s="1588">
        <f t="shared" si="90"/>
        <v>0</v>
      </c>
      <c r="G393" s="474">
        <f t="shared" si="90"/>
        <v>0</v>
      </c>
      <c r="H393" s="445">
        <f>SUM(H394:H397)</f>
        <v>0</v>
      </c>
      <c r="I393" s="1588">
        <f t="shared" si="90"/>
        <v>0</v>
      </c>
      <c r="J393" s="444">
        <f t="shared" si="90"/>
        <v>0</v>
      </c>
      <c r="K393" s="445">
        <f>SUM(K394:K397)</f>
        <v>0</v>
      </c>
      <c r="L393" s="1340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1176</v>
      </c>
      <c r="E394" s="1341">
        <f t="shared" si="84"/>
        <v>0</v>
      </c>
      <c r="F394" s="487">
        <v>0</v>
      </c>
      <c r="G394" s="1563">
        <v>0</v>
      </c>
      <c r="H394" s="154">
        <v>0</v>
      </c>
      <c r="I394" s="487">
        <v>0</v>
      </c>
      <c r="J394" s="1563">
        <v>0</v>
      </c>
      <c r="K394" s="154">
        <v>0</v>
      </c>
      <c r="L394" s="1341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1177</v>
      </c>
      <c r="E395" s="1342">
        <f t="shared" si="84"/>
        <v>0</v>
      </c>
      <c r="F395" s="489">
        <v>0</v>
      </c>
      <c r="G395" s="1563">
        <v>0</v>
      </c>
      <c r="H395" s="160">
        <v>0</v>
      </c>
      <c r="I395" s="489">
        <v>0</v>
      </c>
      <c r="J395" s="1563">
        <v>0</v>
      </c>
      <c r="K395" s="160">
        <v>0</v>
      </c>
      <c r="L395" s="1342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1479</v>
      </c>
      <c r="E396" s="1349">
        <f t="shared" si="84"/>
        <v>0</v>
      </c>
      <c r="F396" s="489">
        <v>0</v>
      </c>
      <c r="G396" s="1563">
        <v>0</v>
      </c>
      <c r="H396" s="160">
        <v>0</v>
      </c>
      <c r="I396" s="489">
        <v>0</v>
      </c>
      <c r="J396" s="1563">
        <v>0</v>
      </c>
      <c r="K396" s="160">
        <v>0</v>
      </c>
      <c r="L396" s="1349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408</v>
      </c>
      <c r="E397" s="1350">
        <f t="shared" si="84"/>
        <v>0</v>
      </c>
      <c r="F397" s="491">
        <v>0</v>
      </c>
      <c r="G397" s="1563">
        <v>0</v>
      </c>
      <c r="H397" s="175">
        <v>0</v>
      </c>
      <c r="I397" s="491">
        <v>0</v>
      </c>
      <c r="J397" s="1563">
        <v>0</v>
      </c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71" t="s">
        <v>409</v>
      </c>
      <c r="D398" s="1772"/>
      <c r="E398" s="1340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0</v>
      </c>
      <c r="J398" s="444">
        <f t="shared" si="91"/>
        <v>0</v>
      </c>
      <c r="K398" s="445">
        <f>SUM(K399:K400)</f>
        <v>0</v>
      </c>
      <c r="L398" s="1340">
        <f t="shared" si="91"/>
        <v>0</v>
      </c>
      <c r="M398" s="7">
        <f t="shared" si="83"/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1060</v>
      </c>
      <c r="E399" s="134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1">
        <f>I399+J399+K399</f>
        <v>0</v>
      </c>
      <c r="M399" s="7">
        <f t="shared" si="83"/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482</v>
      </c>
      <c r="E400" s="134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5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771" t="s">
        <v>410</v>
      </c>
      <c r="D401" s="1772"/>
      <c r="E401" s="1340">
        <f aca="true" t="shared" si="92" ref="E401:L401">SUM(E402:E403)</f>
        <v>52453</v>
      </c>
      <c r="F401" s="1587">
        <f t="shared" si="92"/>
        <v>0</v>
      </c>
      <c r="G401" s="1591">
        <f t="shared" si="92"/>
        <v>52453</v>
      </c>
      <c r="H401" s="1594">
        <f>SUM(H402:H403)</f>
        <v>0</v>
      </c>
      <c r="I401" s="1587">
        <f t="shared" si="92"/>
        <v>0</v>
      </c>
      <c r="J401" s="1592">
        <f t="shared" si="92"/>
        <v>52453</v>
      </c>
      <c r="K401" s="445">
        <f>SUM(K402:K403)</f>
        <v>0</v>
      </c>
      <c r="L401" s="1340">
        <f t="shared" si="92"/>
        <v>52453</v>
      </c>
      <c r="M401" s="7">
        <f t="shared" si="83"/>
        <v>1</v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1060</v>
      </c>
      <c r="E402" s="1585">
        <f t="shared" si="84"/>
        <v>52453</v>
      </c>
      <c r="F402" s="152"/>
      <c r="G402" s="1581">
        <v>52453</v>
      </c>
      <c r="H402" s="1578">
        <v>0</v>
      </c>
      <c r="I402" s="152"/>
      <c r="J402" s="1581">
        <v>52453</v>
      </c>
      <c r="K402" s="1590">
        <v>0</v>
      </c>
      <c r="L402" s="1341">
        <f>I402+J402+K402</f>
        <v>52453</v>
      </c>
      <c r="M402" s="7">
        <f t="shared" si="83"/>
        <v>1</v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482</v>
      </c>
      <c r="E403" s="1586">
        <f t="shared" si="84"/>
        <v>0</v>
      </c>
      <c r="F403" s="471"/>
      <c r="G403" s="1593"/>
      <c r="H403" s="1595">
        <v>0</v>
      </c>
      <c r="I403" s="471"/>
      <c r="J403" s="1593"/>
      <c r="K403" s="175">
        <v>0</v>
      </c>
      <c r="L403" s="1345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71" t="s">
        <v>149</v>
      </c>
      <c r="D404" s="1772"/>
      <c r="E404" s="1340">
        <f aca="true" t="shared" si="93" ref="E404:L404">SUM(E405:E406)</f>
        <v>0</v>
      </c>
      <c r="F404" s="1588">
        <f t="shared" si="93"/>
        <v>0</v>
      </c>
      <c r="G404" s="474">
        <f t="shared" si="93"/>
        <v>0</v>
      </c>
      <c r="H404" s="445">
        <f>SUM(H405:H406)</f>
        <v>0</v>
      </c>
      <c r="I404" s="1588">
        <f t="shared" si="93"/>
        <v>0</v>
      </c>
      <c r="J404" s="444">
        <f t="shared" si="93"/>
        <v>0</v>
      </c>
      <c r="K404" s="445">
        <f>SUM(K405:K406)</f>
        <v>0</v>
      </c>
      <c r="L404" s="1340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483</v>
      </c>
      <c r="E405" s="134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1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482</v>
      </c>
      <c r="E406" s="134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5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71" t="s">
        <v>1159</v>
      </c>
      <c r="D407" s="1772"/>
      <c r="E407" s="1340">
        <f t="shared" si="84"/>
        <v>0</v>
      </c>
      <c r="F407" s="484"/>
      <c r="G407" s="485"/>
      <c r="H407" s="1425">
        <v>0</v>
      </c>
      <c r="I407" s="484"/>
      <c r="J407" s="485"/>
      <c r="K407" s="1425">
        <v>0</v>
      </c>
      <c r="L407" s="134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71" t="s">
        <v>1160</v>
      </c>
      <c r="D408" s="1772"/>
      <c r="E408" s="1340">
        <f aca="true" t="shared" si="94" ref="E408:L408">SUM(E409:E410)</f>
        <v>0</v>
      </c>
      <c r="F408" s="1587">
        <f t="shared" si="94"/>
        <v>0</v>
      </c>
      <c r="G408" s="1591">
        <f t="shared" si="94"/>
        <v>0</v>
      </c>
      <c r="H408" s="1594">
        <f>SUM(H409:H410)</f>
        <v>0</v>
      </c>
      <c r="I408" s="1587">
        <f t="shared" si="94"/>
        <v>0</v>
      </c>
      <c r="J408" s="1592">
        <f t="shared" si="94"/>
        <v>0</v>
      </c>
      <c r="K408" s="445">
        <f>SUM(K409:K410)</f>
        <v>0</v>
      </c>
      <c r="L408" s="1340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411</v>
      </c>
      <c r="E409" s="1585">
        <f t="shared" si="84"/>
        <v>0</v>
      </c>
      <c r="F409" s="487">
        <v>0</v>
      </c>
      <c r="G409" s="1596">
        <v>0</v>
      </c>
      <c r="H409" s="1578">
        <v>0</v>
      </c>
      <c r="I409" s="487">
        <v>0</v>
      </c>
      <c r="J409" s="1596">
        <v>0</v>
      </c>
      <c r="K409" s="1590">
        <v>0</v>
      </c>
      <c r="L409" s="1341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412</v>
      </c>
      <c r="E410" s="1586">
        <f t="shared" si="84"/>
        <v>0</v>
      </c>
      <c r="F410" s="1597">
        <v>0</v>
      </c>
      <c r="G410" s="1598">
        <v>0</v>
      </c>
      <c r="H410" s="1595">
        <v>0</v>
      </c>
      <c r="I410" s="1597">
        <v>0</v>
      </c>
      <c r="J410" s="1598">
        <v>0</v>
      </c>
      <c r="K410" s="175">
        <v>0</v>
      </c>
      <c r="L410" s="1345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71" t="s">
        <v>1178</v>
      </c>
      <c r="D411" s="1772"/>
      <c r="E411" s="1340">
        <f aca="true" t="shared" si="95" ref="E411:L411">SUM(E412:E413)</f>
        <v>0</v>
      </c>
      <c r="F411" s="1588">
        <f t="shared" si="95"/>
        <v>0</v>
      </c>
      <c r="G411" s="474">
        <f t="shared" si="95"/>
        <v>0</v>
      </c>
      <c r="H411" s="445">
        <f>SUM(H412:H413)</f>
        <v>0</v>
      </c>
      <c r="I411" s="1588">
        <f t="shared" si="95"/>
        <v>0</v>
      </c>
      <c r="J411" s="444">
        <f t="shared" si="95"/>
        <v>0</v>
      </c>
      <c r="K411" s="445">
        <f>SUM(K412:K413)</f>
        <v>0</v>
      </c>
      <c r="L411" s="1340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1179</v>
      </c>
      <c r="E412" s="134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1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465</v>
      </c>
      <c r="E413" s="134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5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71" t="s">
        <v>413</v>
      </c>
      <c r="D414" s="1772"/>
      <c r="E414" s="1340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0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1180</v>
      </c>
      <c r="E415" s="1351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1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1161</v>
      </c>
      <c r="E416" s="1349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49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318</v>
      </c>
      <c r="E417" s="1349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49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150</v>
      </c>
      <c r="E418" s="1349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49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1181</v>
      </c>
      <c r="E419" s="1349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49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1182</v>
      </c>
      <c r="E420" s="1345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5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133</v>
      </c>
      <c r="C421" s="494" t="s">
        <v>1220</v>
      </c>
      <c r="D421" s="495" t="s">
        <v>151</v>
      </c>
      <c r="E421" s="513">
        <f aca="true" t="shared" si="98" ref="E421:L421">SUM(E363,E377,E385,E390,E393,E398,E401,E404,E407,E408,E411,E414)</f>
        <v>52453</v>
      </c>
      <c r="F421" s="496">
        <f t="shared" si="98"/>
        <v>0</v>
      </c>
      <c r="G421" s="497">
        <f t="shared" si="98"/>
        <v>52453</v>
      </c>
      <c r="H421" s="516">
        <f>SUM(H363,H377,H385,H390,H393,H398,H401,H404,H407,H408,H411,H414)</f>
        <v>0</v>
      </c>
      <c r="I421" s="496">
        <f t="shared" si="98"/>
        <v>0</v>
      </c>
      <c r="J421" s="497">
        <f t="shared" si="98"/>
        <v>52453</v>
      </c>
      <c r="K421" s="516">
        <f>SUM(K363,K377,K385,K390,K393,K398,K401,K404,K407,K408,K411,K414)</f>
        <v>0</v>
      </c>
      <c r="L421" s="513">
        <f t="shared" si="98"/>
        <v>52453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152</v>
      </c>
      <c r="C422" s="499"/>
      <c r="D422" s="500" t="s">
        <v>1158</v>
      </c>
      <c r="E422" s="1352"/>
      <c r="F422" s="501"/>
      <c r="G422" s="501"/>
      <c r="H422" s="502"/>
      <c r="I422" s="501"/>
      <c r="J422" s="503"/>
      <c r="K422" s="503"/>
      <c r="L422" s="1367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3"/>
      <c r="F423" s="507"/>
      <c r="G423" s="507"/>
      <c r="H423" s="508"/>
      <c r="I423" s="507"/>
      <c r="J423" s="509"/>
      <c r="K423" s="509"/>
      <c r="L423" s="1368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71" t="s">
        <v>1246</v>
      </c>
      <c r="D424" s="1772"/>
      <c r="E424" s="1340">
        <f>F424+G424+H424</f>
        <v>0</v>
      </c>
      <c r="F424" s="1423">
        <v>0</v>
      </c>
      <c r="G424" s="1565">
        <v>0</v>
      </c>
      <c r="H424" s="1564">
        <v>0</v>
      </c>
      <c r="I424" s="1423">
        <v>0</v>
      </c>
      <c r="J424" s="1565">
        <v>0</v>
      </c>
      <c r="K424" s="1564">
        <v>0</v>
      </c>
      <c r="L424" s="1340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71" t="s">
        <v>1183</v>
      </c>
      <c r="D425" s="1772"/>
      <c r="E425" s="1340">
        <f>F425+G425+H425</f>
        <v>0</v>
      </c>
      <c r="F425" s="1423">
        <v>0</v>
      </c>
      <c r="G425" s="1565">
        <v>0</v>
      </c>
      <c r="H425" s="1564">
        <v>0</v>
      </c>
      <c r="I425" s="1423">
        <v>0</v>
      </c>
      <c r="J425" s="1565">
        <v>0</v>
      </c>
      <c r="K425" s="1564">
        <v>0</v>
      </c>
      <c r="L425" s="1340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71" t="s">
        <v>414</v>
      </c>
      <c r="D426" s="1772"/>
      <c r="E426" s="1340">
        <f>F426+G426+H426</f>
        <v>0</v>
      </c>
      <c r="F426" s="484"/>
      <c r="G426" s="485"/>
      <c r="H426" s="1425">
        <v>0</v>
      </c>
      <c r="I426" s="484"/>
      <c r="J426" s="485"/>
      <c r="K426" s="1425">
        <v>0</v>
      </c>
      <c r="L426" s="1340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771" t="s">
        <v>1162</v>
      </c>
      <c r="D427" s="1772"/>
      <c r="E427" s="1340">
        <f>F427+G427+H427</f>
        <v>0</v>
      </c>
      <c r="F427" s="484"/>
      <c r="G427" s="485"/>
      <c r="H427" s="1425">
        <v>0</v>
      </c>
      <c r="I427" s="484"/>
      <c r="J427" s="485"/>
      <c r="K427" s="1425">
        <v>0</v>
      </c>
      <c r="L427" s="1340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771" t="s">
        <v>153</v>
      </c>
      <c r="D428" s="1772"/>
      <c r="E428" s="1340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0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1184</v>
      </c>
      <c r="E429" s="134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1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154</v>
      </c>
      <c r="E430" s="135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4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133</v>
      </c>
      <c r="C431" s="511" t="s">
        <v>1220</v>
      </c>
      <c r="D431" s="512" t="s">
        <v>155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778" t="str">
        <f>$B$7</f>
        <v>ОТЧЕТНИ ДАННИ ПО ЕБК ЗА СМЕТКИТЕ ЗА СРЕДСТВАТА ОТ ЕВРОПЕЙСКИЯ СЪЮЗ - ДЕС</v>
      </c>
      <c r="C435" s="1779"/>
      <c r="D435" s="1779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114</v>
      </c>
      <c r="F436" s="406" t="s">
        <v>59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55">
        <f>$B$9</f>
        <v>0</v>
      </c>
      <c r="C437" s="1756"/>
      <c r="D437" s="1757"/>
      <c r="E437" s="115">
        <f>$E$9</f>
        <v>43101</v>
      </c>
      <c r="F437" s="407">
        <f>$F$9</f>
        <v>43281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744" t="str">
        <f>$B$12</f>
        <v>Момчилград</v>
      </c>
      <c r="C440" s="1745"/>
      <c r="D440" s="1746"/>
      <c r="E440" s="410" t="s">
        <v>115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116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1341</v>
      </c>
      <c r="I443" s="245"/>
      <c r="J443" s="245"/>
      <c r="K443" s="245"/>
      <c r="L443" s="1339" t="s">
        <v>1341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20" t="s">
        <v>1104</v>
      </c>
      <c r="F444" s="1721"/>
      <c r="G444" s="1721"/>
      <c r="H444" s="1722"/>
      <c r="I444" s="523" t="s">
        <v>1105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110</v>
      </c>
      <c r="E445" s="137" t="str">
        <f>E20</f>
        <v>Уточнен план                Общо</v>
      </c>
      <c r="F445" s="1369" t="str">
        <f aca="true" t="shared" si="101" ref="F445:L445">F20</f>
        <v>държавни дейности</v>
      </c>
      <c r="G445" s="1370" t="str">
        <f t="shared" si="101"/>
        <v>местни дейности</v>
      </c>
      <c r="H445" s="1371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111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112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42674</v>
      </c>
      <c r="K447" s="549">
        <f t="shared" si="103"/>
        <v>0</v>
      </c>
      <c r="L447" s="550">
        <f t="shared" si="103"/>
        <v>42674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113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-42674</v>
      </c>
      <c r="K448" s="556">
        <f t="shared" si="104"/>
        <v>0</v>
      </c>
      <c r="L448" s="557">
        <f>+L599</f>
        <v>-42674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80" t="str">
        <f>$B$7</f>
        <v>ОТЧЕТНИ ДАННИ ПО ЕБК ЗА СМЕТКИТЕ ЗА СРЕДСТВАТА ОТ ЕВРОПЕЙСКИЯ СЪЮЗ - ДЕС</v>
      </c>
      <c r="C451" s="1781"/>
      <c r="D451" s="1781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114</v>
      </c>
      <c r="F452" s="406" t="s">
        <v>59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55">
        <f>$B$9</f>
        <v>0</v>
      </c>
      <c r="C453" s="1756"/>
      <c r="D453" s="1757"/>
      <c r="E453" s="115">
        <f>$E$9</f>
        <v>43101</v>
      </c>
      <c r="F453" s="407">
        <f>$F$9</f>
        <v>43281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744" t="str">
        <f>$B$12</f>
        <v>Момчилград</v>
      </c>
      <c r="C456" s="1745"/>
      <c r="D456" s="1746"/>
      <c r="E456" s="410" t="s">
        <v>115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116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1341</v>
      </c>
      <c r="I459" s="245"/>
      <c r="J459" s="245"/>
      <c r="K459" s="245"/>
      <c r="L459" s="1339" t="s">
        <v>1341</v>
      </c>
      <c r="M459" s="7">
        <v>1</v>
      </c>
      <c r="N459" s="519"/>
    </row>
    <row r="460" spans="1:14" ht="22.5" customHeight="1">
      <c r="A460" s="23"/>
      <c r="B460" s="562" t="s">
        <v>156</v>
      </c>
      <c r="C460" s="563"/>
      <c r="D460" s="564"/>
      <c r="E460" s="1723" t="s">
        <v>1106</v>
      </c>
      <c r="F460" s="1724"/>
      <c r="G460" s="1724"/>
      <c r="H460" s="1725"/>
      <c r="I460" s="565" t="s">
        <v>1107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2040</v>
      </c>
      <c r="C461" s="569" t="s">
        <v>1342</v>
      </c>
      <c r="D461" s="570" t="s">
        <v>1156</v>
      </c>
      <c r="E461" s="1365" t="str">
        <f>E20</f>
        <v>Уточнен план                Общо</v>
      </c>
      <c r="F461" s="1369" t="str">
        <f aca="true" t="shared" si="105" ref="F461:L461">F20</f>
        <v>държавни дейности</v>
      </c>
      <c r="G461" s="1370" t="str">
        <f t="shared" si="105"/>
        <v>местни дейности</v>
      </c>
      <c r="H461" s="1371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1174</v>
      </c>
      <c r="E462" s="1366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776" t="s">
        <v>1247</v>
      </c>
      <c r="D463" s="1777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1163</v>
      </c>
      <c r="E464" s="1341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1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1248</v>
      </c>
      <c r="E465" s="1342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2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1249</v>
      </c>
      <c r="E466" s="1345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45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787" t="s">
        <v>1250</v>
      </c>
      <c r="D467" s="1787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1251</v>
      </c>
      <c r="E468" s="1341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1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1252</v>
      </c>
      <c r="E469" s="1345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45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787" t="s">
        <v>1077</v>
      </c>
      <c r="D470" s="1787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1078</v>
      </c>
      <c r="E471" s="1355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55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1079</v>
      </c>
      <c r="E472" s="1354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4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776" t="s">
        <v>1253</v>
      </c>
      <c r="D473" s="1777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1254</v>
      </c>
      <c r="E474" s="1356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56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0</v>
      </c>
      <c r="E475" s="1357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57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</v>
      </c>
      <c r="E476" s="1358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58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2</v>
      </c>
      <c r="E477" s="1355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55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3</v>
      </c>
      <c r="E478" s="1342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2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4</v>
      </c>
      <c r="E479" s="1354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4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04" t="s">
        <v>5</v>
      </c>
      <c r="D480" s="1805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6</v>
      </c>
      <c r="E481" s="1355">
        <f>F481+G481+H481</f>
        <v>0</v>
      </c>
      <c r="F481" s="1566">
        <v>0</v>
      </c>
      <c r="G481" s="1566">
        <v>0</v>
      </c>
      <c r="H481" s="585">
        <v>0</v>
      </c>
      <c r="I481" s="1566">
        <v>0</v>
      </c>
      <c r="J481" s="1566">
        <v>0</v>
      </c>
      <c r="K481" s="585">
        <v>0</v>
      </c>
      <c r="L481" s="1355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</v>
      </c>
      <c r="E482" s="1354">
        <f>F482+G482+H482</f>
        <v>0</v>
      </c>
      <c r="F482" s="1566">
        <v>0</v>
      </c>
      <c r="G482" s="1566">
        <v>0</v>
      </c>
      <c r="H482" s="587">
        <v>0</v>
      </c>
      <c r="I482" s="1566">
        <v>0</v>
      </c>
      <c r="J482" s="1566">
        <v>0</v>
      </c>
      <c r="K482" s="587">
        <v>0</v>
      </c>
      <c r="L482" s="1354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784" t="s">
        <v>157</v>
      </c>
      <c r="D483" s="1784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8</v>
      </c>
      <c r="E484" s="1355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55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9</v>
      </c>
      <c r="E485" s="1342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2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10</v>
      </c>
      <c r="E486" s="1342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2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11</v>
      </c>
      <c r="E487" s="1354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4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12</v>
      </c>
      <c r="E488" s="1344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13</v>
      </c>
      <c r="E489" s="1342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2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14</v>
      </c>
      <c r="E490" s="1342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2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443</v>
      </c>
      <c r="E491" s="1343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3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158</v>
      </c>
      <c r="E492" s="1344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4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159</v>
      </c>
      <c r="E493" s="1342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2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160</v>
      </c>
      <c r="E494" s="1342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2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161</v>
      </c>
      <c r="E495" s="1343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3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274</v>
      </c>
      <c r="E496" s="1359">
        <f t="shared" si="116"/>
        <v>0</v>
      </c>
      <c r="F496" s="1570">
        <v>0</v>
      </c>
      <c r="G496" s="1570">
        <v>0</v>
      </c>
      <c r="H496" s="603">
        <v>0</v>
      </c>
      <c r="I496" s="1570">
        <v>0</v>
      </c>
      <c r="J496" s="1570">
        <v>0</v>
      </c>
      <c r="K496" s="603">
        <v>0</v>
      </c>
      <c r="L496" s="1359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444</v>
      </c>
      <c r="E497" s="1355">
        <f t="shared" si="116"/>
        <v>0</v>
      </c>
      <c r="F497" s="1570">
        <v>0</v>
      </c>
      <c r="G497" s="1570">
        <v>0</v>
      </c>
      <c r="H497" s="586">
        <v>0</v>
      </c>
      <c r="I497" s="1570">
        <v>0</v>
      </c>
      <c r="J497" s="1570">
        <v>0</v>
      </c>
      <c r="K497" s="586">
        <v>0</v>
      </c>
      <c r="L497" s="1355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445</v>
      </c>
      <c r="E498" s="1345">
        <f t="shared" si="116"/>
        <v>0</v>
      </c>
      <c r="F498" s="1570">
        <v>0</v>
      </c>
      <c r="G498" s="1570">
        <v>0</v>
      </c>
      <c r="H498" s="587">
        <v>0</v>
      </c>
      <c r="I498" s="1570">
        <v>0</v>
      </c>
      <c r="J498" s="1570">
        <v>0</v>
      </c>
      <c r="K498" s="587">
        <v>0</v>
      </c>
      <c r="L498" s="1345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785" t="s">
        <v>162</v>
      </c>
      <c r="D499" s="1786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446</v>
      </c>
      <c r="E500" s="1341">
        <f>F500+G500+H500</f>
        <v>0</v>
      </c>
      <c r="F500" s="1566">
        <v>0</v>
      </c>
      <c r="G500" s="1566">
        <v>0</v>
      </c>
      <c r="H500" s="585">
        <v>0</v>
      </c>
      <c r="I500" s="1566">
        <v>0</v>
      </c>
      <c r="J500" s="1566">
        <v>0</v>
      </c>
      <c r="K500" s="585">
        <v>0</v>
      </c>
      <c r="L500" s="1341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447</v>
      </c>
      <c r="E501" s="1343">
        <f>F501+G501+H501</f>
        <v>0</v>
      </c>
      <c r="F501" s="1566">
        <v>0</v>
      </c>
      <c r="G501" s="1566">
        <v>0</v>
      </c>
      <c r="H501" s="598">
        <v>0</v>
      </c>
      <c r="I501" s="1566">
        <v>0</v>
      </c>
      <c r="J501" s="1566">
        <v>0</v>
      </c>
      <c r="K501" s="598">
        <v>0</v>
      </c>
      <c r="L501" s="1343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448</v>
      </c>
      <c r="E502" s="1344">
        <f>F502+G502+H502</f>
        <v>0</v>
      </c>
      <c r="F502" s="1566">
        <v>0</v>
      </c>
      <c r="G502" s="1566">
        <v>0</v>
      </c>
      <c r="H502" s="586">
        <v>0</v>
      </c>
      <c r="I502" s="1566">
        <v>0</v>
      </c>
      <c r="J502" s="1566">
        <v>0</v>
      </c>
      <c r="K502" s="586">
        <v>0</v>
      </c>
      <c r="L502" s="1344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2001</v>
      </c>
      <c r="E503" s="1345">
        <f>F503+G503+H503</f>
        <v>0</v>
      </c>
      <c r="F503" s="1570">
        <v>0</v>
      </c>
      <c r="G503" s="1570">
        <v>0</v>
      </c>
      <c r="H503" s="586">
        <v>0</v>
      </c>
      <c r="I503" s="1570">
        <v>0</v>
      </c>
      <c r="J503" s="1570">
        <v>0</v>
      </c>
      <c r="K503" s="586">
        <v>0</v>
      </c>
      <c r="L503" s="1345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785" t="s">
        <v>2002</v>
      </c>
      <c r="D504" s="1786"/>
      <c r="E504" s="1567">
        <f>F504+G504+H504</f>
        <v>0</v>
      </c>
      <c r="F504" s="1433">
        <v>0</v>
      </c>
      <c r="G504" s="1571">
        <v>0</v>
      </c>
      <c r="H504" s="1569">
        <v>0</v>
      </c>
      <c r="I504" s="1433">
        <v>0</v>
      </c>
      <c r="J504" s="1571">
        <v>0</v>
      </c>
      <c r="K504" s="1568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792" t="s">
        <v>163</v>
      </c>
      <c r="D505" s="1792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2003</v>
      </c>
      <c r="E506" s="1341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1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2004</v>
      </c>
      <c r="E507" s="1354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4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2005</v>
      </c>
      <c r="E508" s="1344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4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2006</v>
      </c>
      <c r="E509" s="1343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2007</v>
      </c>
      <c r="E510" s="1344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2008</v>
      </c>
      <c r="E511" s="1343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3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2009</v>
      </c>
      <c r="E512" s="1344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4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2010</v>
      </c>
      <c r="E513" s="1345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45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784" t="s">
        <v>2011</v>
      </c>
      <c r="D514" s="1784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2012</v>
      </c>
      <c r="E515" s="1341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1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2013</v>
      </c>
      <c r="E516" s="1342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2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2014</v>
      </c>
      <c r="E517" s="1345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45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784" t="s">
        <v>2015</v>
      </c>
      <c r="D518" s="1784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2016</v>
      </c>
      <c r="E519" s="1346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46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2017</v>
      </c>
      <c r="E520" s="1344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4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2018</v>
      </c>
      <c r="E521" s="1343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3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1348</v>
      </c>
      <c r="E522" s="1360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0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784" t="s">
        <v>164</v>
      </c>
      <c r="D523" s="1789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449</v>
      </c>
      <c r="E524" s="1341">
        <f>F524+G524+H524</f>
        <v>0</v>
      </c>
      <c r="F524" s="1570">
        <v>0</v>
      </c>
      <c r="G524" s="1570">
        <v>0</v>
      </c>
      <c r="H524" s="585">
        <v>0</v>
      </c>
      <c r="I524" s="1570">
        <v>0</v>
      </c>
      <c r="J524" s="1570">
        <v>0</v>
      </c>
      <c r="K524" s="585">
        <v>0</v>
      </c>
      <c r="L524" s="1341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450</v>
      </c>
      <c r="E525" s="1345">
        <f>F525+G525+H525</f>
        <v>0</v>
      </c>
      <c r="F525" s="1570">
        <v>0</v>
      </c>
      <c r="G525" s="1570">
        <v>0</v>
      </c>
      <c r="H525" s="598">
        <v>0</v>
      </c>
      <c r="I525" s="1570">
        <v>0</v>
      </c>
      <c r="J525" s="1570">
        <v>0</v>
      </c>
      <c r="K525" s="598">
        <v>0</v>
      </c>
      <c r="L525" s="1345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785" t="s">
        <v>165</v>
      </c>
      <c r="D526" s="1783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-42674</v>
      </c>
      <c r="K526" s="582">
        <f t="shared" si="125"/>
        <v>0</v>
      </c>
      <c r="L526" s="579">
        <f t="shared" si="125"/>
        <v>-42674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454</v>
      </c>
      <c r="E527" s="1351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1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455</v>
      </c>
      <c r="E528" s="1349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49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166</v>
      </c>
      <c r="E529" s="1349">
        <f t="shared" si="126"/>
        <v>0</v>
      </c>
      <c r="F529" s="158"/>
      <c r="G529" s="159"/>
      <c r="H529" s="586">
        <v>0</v>
      </c>
      <c r="I529" s="158"/>
      <c r="J529" s="159">
        <v>-42674</v>
      </c>
      <c r="K529" s="586">
        <v>0</v>
      </c>
      <c r="L529" s="1349">
        <f t="shared" si="121"/>
        <v>-42674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451</v>
      </c>
      <c r="E530" s="1349">
        <f t="shared" si="126"/>
        <v>0</v>
      </c>
      <c r="F530" s="1570">
        <v>0</v>
      </c>
      <c r="G530" s="1570">
        <v>0</v>
      </c>
      <c r="H530" s="586">
        <v>0</v>
      </c>
      <c r="I530" s="1570">
        <v>0</v>
      </c>
      <c r="J530" s="1570">
        <v>0</v>
      </c>
      <c r="K530" s="586">
        <v>0</v>
      </c>
      <c r="L530" s="1349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452</v>
      </c>
      <c r="E531" s="1349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49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453</v>
      </c>
      <c r="E532" s="1350">
        <f t="shared" si="126"/>
        <v>0</v>
      </c>
      <c r="F532" s="1570">
        <v>0</v>
      </c>
      <c r="G532" s="1570">
        <v>0</v>
      </c>
      <c r="H532" s="598">
        <v>0</v>
      </c>
      <c r="I532" s="1570">
        <v>0</v>
      </c>
      <c r="J532" s="1570">
        <v>0</v>
      </c>
      <c r="K532" s="598">
        <v>0</v>
      </c>
      <c r="L532" s="1350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790" t="s">
        <v>466</v>
      </c>
      <c r="D533" s="1791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29</v>
      </c>
      <c r="E534" s="1351">
        <f aca="true" t="shared" si="129" ref="E534:E597">F534+G534+H534</f>
        <v>0</v>
      </c>
      <c r="F534" s="1570">
        <v>0</v>
      </c>
      <c r="G534" s="1570">
        <v>0</v>
      </c>
      <c r="H534" s="585">
        <v>0</v>
      </c>
      <c r="I534" s="1570">
        <v>0</v>
      </c>
      <c r="J534" s="1570">
        <v>0</v>
      </c>
      <c r="K534" s="585">
        <v>0</v>
      </c>
      <c r="L534" s="1351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30</v>
      </c>
      <c r="E535" s="1349">
        <f t="shared" si="129"/>
        <v>0</v>
      </c>
      <c r="F535" s="1570">
        <v>0</v>
      </c>
      <c r="G535" s="1570">
        <v>0</v>
      </c>
      <c r="H535" s="586">
        <v>0</v>
      </c>
      <c r="I535" s="1570">
        <v>0</v>
      </c>
      <c r="J535" s="1570">
        <v>0</v>
      </c>
      <c r="K535" s="586">
        <v>0</v>
      </c>
      <c r="L535" s="1349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1185</v>
      </c>
      <c r="E536" s="1350">
        <f t="shared" si="129"/>
        <v>0</v>
      </c>
      <c r="F536" s="1570">
        <v>0</v>
      </c>
      <c r="G536" s="1570">
        <v>0</v>
      </c>
      <c r="H536" s="587">
        <v>0</v>
      </c>
      <c r="I536" s="1570">
        <v>0</v>
      </c>
      <c r="J536" s="1570">
        <v>0</v>
      </c>
      <c r="K536" s="587">
        <v>0</v>
      </c>
      <c r="L536" s="1350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784" t="s">
        <v>167</v>
      </c>
      <c r="D537" s="1784"/>
      <c r="E537" s="606">
        <f t="shared" si="129"/>
        <v>0</v>
      </c>
      <c r="F537" s="617"/>
      <c r="G537" s="618"/>
      <c r="H537" s="1435">
        <v>0</v>
      </c>
      <c r="I537" s="617"/>
      <c r="J537" s="618"/>
      <c r="K537" s="143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788" t="s">
        <v>168</v>
      </c>
      <c r="D538" s="1788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1352</v>
      </c>
      <c r="E539" s="1341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1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1353</v>
      </c>
      <c r="E540" s="1342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2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1354</v>
      </c>
      <c r="E541" s="1342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2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1355</v>
      </c>
      <c r="E542" s="1345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45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782" t="s">
        <v>169</v>
      </c>
      <c r="D543" s="1783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1356</v>
      </c>
      <c r="E544" s="1351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1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1357</v>
      </c>
      <c r="E545" s="1350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0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784" t="s">
        <v>170</v>
      </c>
      <c r="D546" s="1784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31</v>
      </c>
      <c r="E547" s="1351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1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1358</v>
      </c>
      <c r="E548" s="1347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47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32</v>
      </c>
      <c r="E549" s="1361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1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33</v>
      </c>
      <c r="E550" s="1347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47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1359</v>
      </c>
      <c r="E551" s="1361">
        <f t="shared" si="129"/>
        <v>0</v>
      </c>
      <c r="F551" s="1570">
        <v>0</v>
      </c>
      <c r="G551" s="1570">
        <v>0</v>
      </c>
      <c r="H551" s="586">
        <v>0</v>
      </c>
      <c r="I551" s="1570">
        <v>0</v>
      </c>
      <c r="J551" s="1570">
        <v>0</v>
      </c>
      <c r="K551" s="586">
        <v>0</v>
      </c>
      <c r="L551" s="1361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38</v>
      </c>
      <c r="E552" s="1349">
        <f t="shared" si="129"/>
        <v>0</v>
      </c>
      <c r="F552" s="1570">
        <v>0</v>
      </c>
      <c r="G552" s="1570">
        <v>0</v>
      </c>
      <c r="H552" s="586">
        <v>0</v>
      </c>
      <c r="I552" s="1570">
        <v>0</v>
      </c>
      <c r="J552" s="1570">
        <v>0</v>
      </c>
      <c r="K552" s="586">
        <v>0</v>
      </c>
      <c r="L552" s="1349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39</v>
      </c>
      <c r="E553" s="1349">
        <f t="shared" si="129"/>
        <v>0</v>
      </c>
      <c r="F553" s="1570">
        <v>0</v>
      </c>
      <c r="G553" s="1570">
        <v>0</v>
      </c>
      <c r="H553" s="586">
        <v>0</v>
      </c>
      <c r="I553" s="1570">
        <v>0</v>
      </c>
      <c r="J553" s="1570">
        <v>0</v>
      </c>
      <c r="K553" s="586">
        <v>0</v>
      </c>
      <c r="L553" s="1349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40</v>
      </c>
      <c r="E554" s="1349">
        <f t="shared" si="129"/>
        <v>0</v>
      </c>
      <c r="F554" s="1570">
        <v>0</v>
      </c>
      <c r="G554" s="1570">
        <v>0</v>
      </c>
      <c r="H554" s="586">
        <v>0</v>
      </c>
      <c r="I554" s="1570">
        <v>0</v>
      </c>
      <c r="J554" s="1570">
        <v>0</v>
      </c>
      <c r="K554" s="586">
        <v>0</v>
      </c>
      <c r="L554" s="1349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41</v>
      </c>
      <c r="E555" s="1349">
        <f t="shared" si="129"/>
        <v>0</v>
      </c>
      <c r="F555" s="1570">
        <v>0</v>
      </c>
      <c r="G555" s="1570">
        <v>0</v>
      </c>
      <c r="H555" s="586">
        <v>0</v>
      </c>
      <c r="I555" s="1570">
        <v>0</v>
      </c>
      <c r="J555" s="1570">
        <v>0</v>
      </c>
      <c r="K555" s="586">
        <v>0</v>
      </c>
      <c r="L555" s="1349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42</v>
      </c>
      <c r="E556" s="1349">
        <f t="shared" si="129"/>
        <v>0</v>
      </c>
      <c r="F556" s="1570">
        <v>0</v>
      </c>
      <c r="G556" s="1570">
        <v>0</v>
      </c>
      <c r="H556" s="586">
        <v>0</v>
      </c>
      <c r="I556" s="1570">
        <v>0</v>
      </c>
      <c r="J556" s="1570">
        <v>0</v>
      </c>
      <c r="K556" s="586">
        <v>0</v>
      </c>
      <c r="L556" s="1349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43</v>
      </c>
      <c r="E557" s="1349">
        <f t="shared" si="129"/>
        <v>0</v>
      </c>
      <c r="F557" s="1570">
        <v>0</v>
      </c>
      <c r="G557" s="1570">
        <v>0</v>
      </c>
      <c r="H557" s="659">
        <v>0</v>
      </c>
      <c r="I557" s="1570">
        <v>0</v>
      </c>
      <c r="J557" s="1570">
        <v>0</v>
      </c>
      <c r="K557" s="659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44</v>
      </c>
      <c r="E558" s="1599">
        <f t="shared" si="129"/>
        <v>0</v>
      </c>
      <c r="F558" s="1602">
        <v>0</v>
      </c>
      <c r="G558" s="1603">
        <v>0</v>
      </c>
      <c r="H558" s="1604">
        <v>0</v>
      </c>
      <c r="I558" s="1603">
        <v>0</v>
      </c>
      <c r="J558" s="1603">
        <v>0</v>
      </c>
      <c r="K558" s="1604">
        <v>0</v>
      </c>
      <c r="L558" s="1600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45</v>
      </c>
      <c r="E559" s="1362">
        <f t="shared" si="129"/>
        <v>0</v>
      </c>
      <c r="F559" s="637"/>
      <c r="G559" s="638"/>
      <c r="H559" s="1601">
        <v>0</v>
      </c>
      <c r="I559" s="637"/>
      <c r="J559" s="638"/>
      <c r="K559" s="1601">
        <v>0</v>
      </c>
      <c r="L559" s="1362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171</v>
      </c>
      <c r="E560" s="1361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1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172</v>
      </c>
      <c r="E561" s="1349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49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173</v>
      </c>
      <c r="E562" s="1349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49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174</v>
      </c>
      <c r="E563" s="1347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47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175</v>
      </c>
      <c r="E564" s="1361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1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176</v>
      </c>
      <c r="E565" s="1347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47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177</v>
      </c>
      <c r="E566" s="1361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1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178</v>
      </c>
      <c r="E567" s="1350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0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782" t="s">
        <v>179</v>
      </c>
      <c r="D568" s="1782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0</v>
      </c>
      <c r="K568" s="582">
        <f t="shared" si="133"/>
        <v>0</v>
      </c>
      <c r="L568" s="579">
        <f t="shared" si="133"/>
        <v>0</v>
      </c>
      <c r="M568" s="7">
        <f t="shared" si="127"/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46</v>
      </c>
      <c r="E569" s="1341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41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47</v>
      </c>
      <c r="E570" s="134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2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89</v>
      </c>
      <c r="E571" s="134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2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90</v>
      </c>
      <c r="E572" s="134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2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48</v>
      </c>
      <c r="E573" s="1354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54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49</v>
      </c>
      <c r="E574" s="1345">
        <f t="shared" si="129"/>
        <v>0</v>
      </c>
      <c r="F574" s="1582"/>
      <c r="G574" s="1605"/>
      <c r="H574" s="587">
        <v>0</v>
      </c>
      <c r="I574" s="1582"/>
      <c r="J574" s="1605"/>
      <c r="K574" s="1607">
        <v>0</v>
      </c>
      <c r="L574" s="1345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50</v>
      </c>
      <c r="E575" s="1355">
        <f t="shared" si="129"/>
        <v>0</v>
      </c>
      <c r="F575" s="152"/>
      <c r="G575" s="153"/>
      <c r="H575" s="1606">
        <v>0</v>
      </c>
      <c r="I575" s="152"/>
      <c r="J575" s="153"/>
      <c r="K575" s="1606">
        <v>0</v>
      </c>
      <c r="L575" s="1355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51</v>
      </c>
      <c r="E576" s="1342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2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91</v>
      </c>
      <c r="E577" s="1342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2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92</v>
      </c>
      <c r="E578" s="134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2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52</v>
      </c>
      <c r="E579" s="134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2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53</v>
      </c>
      <c r="E580" s="1342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2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54</v>
      </c>
      <c r="E581" s="1357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57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55</v>
      </c>
      <c r="E582" s="1358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58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180</v>
      </c>
      <c r="E583" s="1344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4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181</v>
      </c>
      <c r="E584" s="1342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2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182</v>
      </c>
      <c r="E585" s="1342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2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183</v>
      </c>
      <c r="E586" s="1343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3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56</v>
      </c>
      <c r="E587" s="1363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3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782" t="s">
        <v>184</v>
      </c>
      <c r="D588" s="1783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185</v>
      </c>
      <c r="E589" s="1341">
        <f t="shared" si="129"/>
        <v>0</v>
      </c>
      <c r="F589" s="1570">
        <v>0</v>
      </c>
      <c r="G589" s="1570">
        <v>0</v>
      </c>
      <c r="H589" s="585">
        <v>0</v>
      </c>
      <c r="I589" s="1570">
        <v>0</v>
      </c>
      <c r="J589" s="1570">
        <v>0</v>
      </c>
      <c r="K589" s="585">
        <v>0</v>
      </c>
      <c r="L589" s="1341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186</v>
      </c>
      <c r="E590" s="1343">
        <f t="shared" si="129"/>
        <v>0</v>
      </c>
      <c r="F590" s="1570">
        <v>0</v>
      </c>
      <c r="G590" s="1570">
        <v>0</v>
      </c>
      <c r="H590" s="586">
        <v>0</v>
      </c>
      <c r="I590" s="1570">
        <v>0</v>
      </c>
      <c r="J590" s="1570">
        <v>0</v>
      </c>
      <c r="K590" s="586">
        <v>0</v>
      </c>
      <c r="L590" s="1343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187</v>
      </c>
      <c r="E591" s="1344">
        <f t="shared" si="129"/>
        <v>0</v>
      </c>
      <c r="F591" s="1570">
        <v>0</v>
      </c>
      <c r="G591" s="1570">
        <v>0</v>
      </c>
      <c r="H591" s="586">
        <v>0</v>
      </c>
      <c r="I591" s="1570">
        <v>0</v>
      </c>
      <c r="J591" s="1570">
        <v>0</v>
      </c>
      <c r="K591" s="586">
        <v>0</v>
      </c>
      <c r="L591" s="1344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188</v>
      </c>
      <c r="E592" s="1345">
        <f t="shared" si="129"/>
        <v>0</v>
      </c>
      <c r="F592" s="1570">
        <v>0</v>
      </c>
      <c r="G592" s="1570">
        <v>0</v>
      </c>
      <c r="H592" s="587">
        <v>0</v>
      </c>
      <c r="I592" s="1570">
        <v>0</v>
      </c>
      <c r="J592" s="1570">
        <v>0</v>
      </c>
      <c r="K592" s="587">
        <v>0</v>
      </c>
      <c r="L592" s="1345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782" t="s">
        <v>57</v>
      </c>
      <c r="D593" s="1783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34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1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35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2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36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2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37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4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58</v>
      </c>
      <c r="E598" s="1364">
        <f>F598+G598+H598</f>
        <v>0</v>
      </c>
      <c r="F598" s="656">
        <v>0</v>
      </c>
      <c r="G598" s="657">
        <v>0</v>
      </c>
      <c r="H598" s="658">
        <v>0</v>
      </c>
      <c r="I598" s="1431">
        <v>0</v>
      </c>
      <c r="J598" s="1432">
        <v>0</v>
      </c>
      <c r="K598" s="659">
        <v>0</v>
      </c>
      <c r="L598" s="1364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133</v>
      </c>
      <c r="C599" s="661" t="s">
        <v>1220</v>
      </c>
      <c r="D599" s="662" t="s">
        <v>189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-42674</v>
      </c>
      <c r="K599" s="667">
        <f t="shared" si="138"/>
        <v>0</v>
      </c>
      <c r="L599" s="663">
        <f t="shared" si="138"/>
        <v>-42674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101</v>
      </c>
      <c r="G602" s="1813" t="s">
        <v>1135</v>
      </c>
      <c r="H602" s="1814"/>
      <c r="I602" s="1814"/>
      <c r="J602" s="1815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795" t="s">
        <v>102</v>
      </c>
      <c r="H603" s="1795"/>
      <c r="I603" s="1795"/>
      <c r="J603" s="1795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103</v>
      </c>
      <c r="D605" s="671" t="s">
        <v>1137</v>
      </c>
      <c r="E605" s="672"/>
      <c r="F605" s="219" t="s">
        <v>104</v>
      </c>
      <c r="G605" s="1801" t="s">
        <v>1136</v>
      </c>
      <c r="H605" s="1802"/>
      <c r="I605" s="1802"/>
      <c r="J605" s="1803"/>
      <c r="K605" s="103"/>
      <c r="L605" s="229"/>
      <c r="M605" s="7">
        <v>1</v>
      </c>
      <c r="N605" s="519"/>
    </row>
    <row r="606" spans="1:14" ht="21.75" customHeight="1">
      <c r="A606" s="23"/>
      <c r="B606" s="1793" t="s">
        <v>105</v>
      </c>
      <c r="C606" s="1794"/>
      <c r="D606" s="673" t="s">
        <v>106</v>
      </c>
      <c r="E606" s="674"/>
      <c r="F606" s="675"/>
      <c r="G606" s="1795" t="s">
        <v>102</v>
      </c>
      <c r="H606" s="1795"/>
      <c r="I606" s="1795"/>
      <c r="J606" s="1795"/>
      <c r="K606" s="103"/>
      <c r="L606" s="229"/>
      <c r="M606" s="7">
        <v>1</v>
      </c>
      <c r="N606" s="519"/>
    </row>
    <row r="607" spans="1:14" ht="24.75" customHeight="1">
      <c r="A607" s="36"/>
      <c r="B607" s="1796" t="s">
        <v>250</v>
      </c>
      <c r="C607" s="1797"/>
      <c r="D607" s="676" t="s">
        <v>107</v>
      </c>
      <c r="E607" s="1638"/>
      <c r="F607" s="1639"/>
      <c r="G607" s="677" t="s">
        <v>108</v>
      </c>
      <c r="H607" s="1798"/>
      <c r="I607" s="1799"/>
      <c r="J607" s="1800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4"/>
      <c r="P608" s="684"/>
      <c r="Q608" s="684"/>
      <c r="R608" s="684"/>
      <c r="S608" s="684"/>
      <c r="T608" s="684"/>
      <c r="U608" s="684"/>
      <c r="V608" s="684"/>
      <c r="W608" s="684"/>
      <c r="X608" s="684"/>
      <c r="Y608" s="684"/>
      <c r="Z608" s="684"/>
      <c r="AA608" s="684"/>
      <c r="AB608" s="684"/>
      <c r="AC608" s="684"/>
      <c r="AD608" s="684"/>
      <c r="AE608" s="684"/>
      <c r="AF608" s="684"/>
      <c r="AG608" s="684"/>
      <c r="AH608" s="684"/>
      <c r="AI608" s="684"/>
      <c r="AJ608" s="684"/>
      <c r="AK608" s="684"/>
      <c r="AL608" s="684"/>
      <c r="AM608" s="684"/>
      <c r="AN608" s="684"/>
      <c r="AO608" s="684"/>
      <c r="AP608" s="684"/>
      <c r="AQ608" s="684"/>
      <c r="AR608" s="684"/>
      <c r="AS608" s="684"/>
      <c r="AT608" s="684"/>
      <c r="AU608" s="684"/>
      <c r="AV608" s="684"/>
      <c r="AW608" s="684"/>
      <c r="AX608" s="684"/>
      <c r="AY608" s="684"/>
      <c r="AZ608" s="684"/>
      <c r="BA608" s="684"/>
      <c r="BB608" s="684"/>
      <c r="BC608" s="684"/>
      <c r="BD608" s="684"/>
      <c r="BE608" s="684"/>
      <c r="BF608" s="684"/>
      <c r="BG608" s="684"/>
      <c r="BH608" s="684"/>
      <c r="BI608" s="684"/>
      <c r="BJ608" s="684"/>
      <c r="BK608" s="684"/>
      <c r="BL608" s="684"/>
      <c r="BM608" s="684"/>
      <c r="BN608" s="684"/>
      <c r="BO608" s="684"/>
      <c r="BP608" s="684"/>
      <c r="BQ608" s="684"/>
      <c r="BR608" s="684"/>
      <c r="BS608" s="684"/>
      <c r="BT608" s="684"/>
      <c r="BU608" s="684"/>
      <c r="BV608" s="684"/>
      <c r="BW608" s="684"/>
      <c r="BX608" s="684"/>
      <c r="BY608" s="684"/>
      <c r="BZ608" s="684"/>
      <c r="CA608" s="684"/>
      <c r="CB608" s="684"/>
      <c r="CC608" s="684"/>
      <c r="CD608" s="684"/>
      <c r="CE608" s="684"/>
      <c r="CF608" s="684"/>
      <c r="CG608" s="684"/>
      <c r="CH608" s="684"/>
      <c r="CI608" s="684"/>
      <c r="CJ608" s="684"/>
      <c r="CK608" s="684"/>
      <c r="CL608" s="684"/>
      <c r="CM608" s="684"/>
      <c r="CN608" s="684"/>
      <c r="CO608" s="684"/>
      <c r="CP608" s="684"/>
      <c r="CQ608" s="684"/>
      <c r="CR608" s="684"/>
      <c r="CS608" s="684"/>
      <c r="CT608" s="684"/>
      <c r="CU608" s="684"/>
      <c r="CV608" s="684"/>
      <c r="CW608" s="684"/>
      <c r="CX608" s="684"/>
      <c r="CY608" s="684"/>
      <c r="CZ608" s="684"/>
      <c r="DA608" s="684"/>
      <c r="DB608" s="684"/>
      <c r="DC608" s="684"/>
      <c r="DD608" s="684"/>
      <c r="DE608" s="684"/>
      <c r="DF608" s="684"/>
      <c r="DG608" s="684"/>
      <c r="DH608" s="684"/>
      <c r="DI608" s="684"/>
      <c r="DJ608" s="684"/>
      <c r="DK608" s="684"/>
      <c r="DL608" s="684"/>
      <c r="DM608" s="684"/>
      <c r="DN608" s="684"/>
      <c r="DO608" s="684"/>
      <c r="DP608" s="684"/>
      <c r="DQ608" s="684"/>
      <c r="DR608" s="684"/>
      <c r="DS608" s="684"/>
      <c r="DT608" s="684"/>
      <c r="DU608" s="684"/>
      <c r="DV608" s="684"/>
      <c r="DW608" s="684"/>
      <c r="DX608" s="684"/>
      <c r="DY608" s="684"/>
      <c r="DZ608" s="684"/>
      <c r="EA608" s="684"/>
      <c r="EB608" s="684"/>
      <c r="EC608" s="684"/>
      <c r="ED608" s="684"/>
      <c r="EE608" s="684"/>
      <c r="EF608" s="684"/>
      <c r="EG608" s="684"/>
      <c r="EH608" s="684"/>
      <c r="EI608" s="684"/>
      <c r="EJ608" s="684"/>
      <c r="EK608" s="684"/>
      <c r="EL608" s="684"/>
      <c r="EM608" s="684"/>
      <c r="EN608" s="684"/>
      <c r="EO608" s="684"/>
      <c r="EP608" s="684"/>
      <c r="EQ608" s="684"/>
      <c r="ER608" s="684"/>
      <c r="ES608" s="684"/>
      <c r="ET608" s="684"/>
      <c r="EU608" s="684"/>
      <c r="EV608" s="684"/>
      <c r="EW608" s="684"/>
      <c r="EX608" s="684"/>
      <c r="EY608" s="684"/>
      <c r="EZ608" s="684"/>
      <c r="FA608" s="684"/>
      <c r="FB608" s="684"/>
      <c r="FC608" s="684"/>
      <c r="FD608" s="684"/>
      <c r="FE608" s="684"/>
      <c r="FF608" s="684"/>
      <c r="FG608" s="684"/>
      <c r="FH608" s="684"/>
      <c r="FI608" s="684"/>
      <c r="FJ608" s="684"/>
      <c r="FK608" s="684"/>
      <c r="FL608" s="684"/>
      <c r="FM608" s="684"/>
      <c r="FN608" s="684"/>
      <c r="FO608" s="684"/>
      <c r="FP608" s="684"/>
      <c r="FQ608" s="684"/>
      <c r="FR608" s="684"/>
      <c r="FS608" s="684"/>
      <c r="FT608" s="684"/>
      <c r="FU608" s="684"/>
      <c r="FV608" s="684"/>
      <c r="FW608" s="684"/>
      <c r="FX608" s="684"/>
      <c r="FY608" s="684"/>
      <c r="FZ608" s="684"/>
      <c r="GA608" s="684"/>
      <c r="GB608" s="684"/>
      <c r="GC608" s="684"/>
      <c r="GD608" s="684"/>
      <c r="GE608" s="684"/>
      <c r="GF608" s="684"/>
      <c r="GG608" s="684"/>
      <c r="GH608" s="684"/>
      <c r="GI608" s="684"/>
      <c r="GJ608" s="684"/>
      <c r="GK608" s="684"/>
      <c r="GL608" s="684"/>
      <c r="GM608" s="684"/>
      <c r="GN608" s="684"/>
      <c r="GO608" s="684"/>
      <c r="GP608" s="684"/>
      <c r="GQ608" s="684"/>
      <c r="GR608" s="684"/>
      <c r="GS608" s="684"/>
      <c r="GT608" s="684"/>
      <c r="GU608" s="684"/>
      <c r="GV608" s="684"/>
      <c r="GW608" s="684"/>
      <c r="GX608" s="684"/>
      <c r="GY608" s="684"/>
      <c r="GZ608" s="684"/>
      <c r="HA608" s="684"/>
      <c r="HB608" s="684"/>
      <c r="HC608" s="684"/>
      <c r="HD608" s="684"/>
      <c r="HE608" s="684"/>
      <c r="HF608" s="684"/>
      <c r="HG608" s="684"/>
      <c r="HH608" s="684"/>
      <c r="HI608" s="684"/>
      <c r="HJ608" s="684"/>
      <c r="HK608" s="684"/>
      <c r="HL608" s="684"/>
      <c r="HM608" s="684"/>
      <c r="HN608" s="684"/>
      <c r="HO608" s="684"/>
      <c r="HP608" s="684"/>
      <c r="HQ608" s="684"/>
      <c r="HR608" s="684"/>
      <c r="HS608" s="684"/>
      <c r="HT608" s="684"/>
      <c r="HU608" s="684"/>
      <c r="HV608" s="684"/>
      <c r="HW608" s="684"/>
      <c r="HX608" s="684"/>
      <c r="HY608" s="684"/>
      <c r="HZ608" s="684"/>
      <c r="IA608" s="684"/>
      <c r="IB608" s="684"/>
      <c r="IC608" s="684"/>
      <c r="ID608" s="684"/>
      <c r="IE608" s="684"/>
      <c r="IF608" s="684"/>
      <c r="IG608" s="684"/>
    </row>
    <row r="609" spans="2:14" ht="21" customHeight="1">
      <c r="B609" s="678"/>
      <c r="C609" s="678"/>
      <c r="D609" s="679"/>
      <c r="E609" s="678"/>
      <c r="F609" s="678"/>
      <c r="G609" s="677" t="s">
        <v>109</v>
      </c>
      <c r="H609" s="1798" t="s">
        <v>1138</v>
      </c>
      <c r="I609" s="1799"/>
      <c r="J609" s="1800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0"/>
      <c r="C610" s="680"/>
      <c r="D610" s="681"/>
      <c r="E610" s="680"/>
      <c r="F610" s="680"/>
      <c r="G610" s="680"/>
      <c r="H610" s="680"/>
      <c r="I610" s="680"/>
      <c r="J610" s="680"/>
      <c r="K610" s="680"/>
      <c r="L610" s="680"/>
      <c r="M610" s="680"/>
      <c r="N610" s="680"/>
    </row>
    <row r="611" spans="2:14" ht="15">
      <c r="B611" s="108"/>
      <c r="C611" s="108"/>
      <c r="D611" s="682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27"/>
      <c r="D613" s="132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0" t="str">
        <f>$B$7</f>
        <v>ОТЧЕТНИ ДАННИ ПО ЕБК ЗА СМЕТКИТЕ ЗА СРЕДСТВАТА ОТ ЕВРОПЕЙСКИЯ СЪЮЗ - ДЕС</v>
      </c>
      <c r="C614" s="1781"/>
      <c r="D614" s="1781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1340</v>
      </c>
      <c r="F615" s="406" t="s">
        <v>59</v>
      </c>
      <c r="G615" s="238"/>
      <c r="H615" s="1324" t="s">
        <v>1776</v>
      </c>
      <c r="I615" s="1325"/>
      <c r="J615" s="1326"/>
      <c r="K615" s="238"/>
      <c r="L615" s="238"/>
      <c r="M615" s="7">
        <f>(IF($E746&lt;&gt;0,$M$2,IF($L746&lt;&gt;0,$M$2,"")))</f>
        <v>1</v>
      </c>
    </row>
    <row r="616" spans="2:13" ht="18">
      <c r="B616" s="1755">
        <f>$B$9</f>
        <v>0</v>
      </c>
      <c r="C616" s="1756"/>
      <c r="D616" s="1757"/>
      <c r="E616" s="115">
        <f>$E$9</f>
        <v>43101</v>
      </c>
      <c r="F616" s="227">
        <f>$F$9</f>
        <v>43281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06" t="str">
        <f>$B$12</f>
        <v>Момчилград</v>
      </c>
      <c r="C619" s="1807"/>
      <c r="D619" s="1808"/>
      <c r="E619" s="410" t="s">
        <v>115</v>
      </c>
      <c r="F619" s="1322" t="str">
        <f>$F$12</f>
        <v>5906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116</v>
      </c>
      <c r="E621" s="239">
        <f>$E$15</f>
        <v>96</v>
      </c>
      <c r="F621" s="414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39" t="s">
        <v>1341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1191</v>
      </c>
      <c r="E623" s="1720" t="s">
        <v>1110</v>
      </c>
      <c r="F623" s="1721"/>
      <c r="G623" s="1721"/>
      <c r="H623" s="1722"/>
      <c r="I623" s="1729" t="s">
        <v>1111</v>
      </c>
      <c r="J623" s="1730"/>
      <c r="K623" s="1730"/>
      <c r="L623" s="1731"/>
      <c r="M623" s="7">
        <f>(IF($E746&lt;&gt;0,$M$2,IF($L746&lt;&gt;0,$M$2,"")))</f>
        <v>1</v>
      </c>
    </row>
    <row r="624" spans="2:13" ht="54.75" customHeight="1" thickBot="1">
      <c r="B624" s="251" t="s">
        <v>2040</v>
      </c>
      <c r="C624" s="252" t="s">
        <v>1342</v>
      </c>
      <c r="D624" s="253" t="s">
        <v>1192</v>
      </c>
      <c r="E624" s="1365" t="str">
        <f>$E$20</f>
        <v>Уточнен план                Общо</v>
      </c>
      <c r="F624" s="1369" t="str">
        <f>$F$20</f>
        <v>държавни дейности</v>
      </c>
      <c r="G624" s="1370" t="str">
        <f>$G$20</f>
        <v>местни дейности</v>
      </c>
      <c r="H624" s="137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11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1222</v>
      </c>
      <c r="E625" s="141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3"/>
      <c r="C626" s="1553" t="e">
        <f>VLOOKUP(D626,OP_LIST2,2,FALSE)</f>
        <v>#N/A</v>
      </c>
      <c r="D626" s="1420"/>
      <c r="E626" s="389"/>
      <c r="F626" s="1403"/>
      <c r="G626" s="1404"/>
      <c r="H626" s="1405"/>
      <c r="I626" s="1403"/>
      <c r="J626" s="1404"/>
      <c r="K626" s="1405"/>
      <c r="L626" s="1402"/>
      <c r="M626" s="7">
        <f>(IF($E746&lt;&gt;0,$M$2,IF($L746&lt;&gt;0,$M$2,"")))</f>
        <v>1</v>
      </c>
    </row>
    <row r="627" spans="2:13" ht="15.75">
      <c r="B627" s="1416"/>
      <c r="C627" s="1421">
        <f>VLOOKUP(D628,EBK_DEIN2,2,FALSE)</f>
        <v>4468</v>
      </c>
      <c r="D627" s="1420" t="s">
        <v>16</v>
      </c>
      <c r="E627" s="389"/>
      <c r="F627" s="1406"/>
      <c r="G627" s="1407"/>
      <c r="H627" s="1408"/>
      <c r="I627" s="1406"/>
      <c r="J627" s="1407"/>
      <c r="K627" s="1408"/>
      <c r="L627" s="1402"/>
      <c r="M627" s="7">
        <f>(IF($E746&lt;&gt;0,$M$2,IF($L746&lt;&gt;0,$M$2,"")))</f>
        <v>1</v>
      </c>
    </row>
    <row r="628" spans="2:13" ht="31.5">
      <c r="B628" s="1412"/>
      <c r="C628" s="1542">
        <f>+C627</f>
        <v>4468</v>
      </c>
      <c r="D628" s="1414" t="s">
        <v>1996</v>
      </c>
      <c r="E628" s="389"/>
      <c r="F628" s="1406"/>
      <c r="G628" s="1407"/>
      <c r="H628" s="1408"/>
      <c r="I628" s="1406"/>
      <c r="J628" s="1407"/>
      <c r="K628" s="1408"/>
      <c r="L628" s="1402"/>
      <c r="M628" s="7">
        <f>(IF($E746&lt;&gt;0,$M$2,IF($L746&lt;&gt;0,$M$2,"")))</f>
        <v>1</v>
      </c>
    </row>
    <row r="629" spans="2:13" ht="15">
      <c r="B629" s="1418"/>
      <c r="C629" s="1415"/>
      <c r="D629" s="1419" t="s">
        <v>1193</v>
      </c>
      <c r="E629" s="389"/>
      <c r="F629" s="1409"/>
      <c r="G629" s="1410"/>
      <c r="H629" s="1411"/>
      <c r="I629" s="1409"/>
      <c r="J629" s="1410"/>
      <c r="K629" s="1411"/>
      <c r="L629" s="1402"/>
      <c r="M629" s="7">
        <f>(IF($E746&lt;&gt;0,$M$2,IF($L746&lt;&gt;0,$M$2,"")))</f>
        <v>1</v>
      </c>
    </row>
    <row r="630" spans="2:14" ht="15.75">
      <c r="B630" s="273">
        <v>100</v>
      </c>
      <c r="C630" s="1753" t="s">
        <v>1223</v>
      </c>
      <c r="D630" s="1754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1224</v>
      </c>
      <c r="E631" s="282">
        <f>F631+G631+H631</f>
        <v>0</v>
      </c>
      <c r="F631" s="152"/>
      <c r="G631" s="153"/>
      <c r="H631" s="1380"/>
      <c r="I631" s="152"/>
      <c r="J631" s="153"/>
      <c r="K631" s="138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1225</v>
      </c>
      <c r="E632" s="288">
        <f>F632+G632+H632</f>
        <v>0</v>
      </c>
      <c r="F632" s="173"/>
      <c r="G632" s="174"/>
      <c r="H632" s="1383"/>
      <c r="I632" s="173"/>
      <c r="J632" s="174"/>
      <c r="K632" s="138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49" t="s">
        <v>1226</v>
      </c>
      <c r="D633" s="1750"/>
      <c r="E633" s="274">
        <f aca="true" t="shared" si="141" ref="E633:L633">SUM(E634:E638)</f>
        <v>36000</v>
      </c>
      <c r="F633" s="275">
        <f t="shared" si="141"/>
        <v>0</v>
      </c>
      <c r="G633" s="276">
        <f t="shared" si="141"/>
        <v>36000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1227</v>
      </c>
      <c r="E634" s="282">
        <f>F634+G634+H634</f>
        <v>0</v>
      </c>
      <c r="F634" s="152"/>
      <c r="G634" s="153"/>
      <c r="H634" s="1380"/>
      <c r="I634" s="152"/>
      <c r="J634" s="153"/>
      <c r="K634" s="138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1228</v>
      </c>
      <c r="E635" s="296">
        <f>F635+G635+H635</f>
        <v>36000</v>
      </c>
      <c r="F635" s="158"/>
      <c r="G635" s="159">
        <v>36000</v>
      </c>
      <c r="H635" s="1382"/>
      <c r="I635" s="158"/>
      <c r="J635" s="159"/>
      <c r="K635" s="1382"/>
      <c r="L635" s="296">
        <f>I635+J635+K635</f>
        <v>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1476</v>
      </c>
      <c r="E636" s="296">
        <f>F636+G636+H636</f>
        <v>0</v>
      </c>
      <c r="F636" s="158"/>
      <c r="G636" s="159"/>
      <c r="H636" s="1382"/>
      <c r="I636" s="158"/>
      <c r="J636" s="159"/>
      <c r="K636" s="138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1477</v>
      </c>
      <c r="E637" s="296">
        <f>F637+G637+H637</f>
        <v>0</v>
      </c>
      <c r="F637" s="158"/>
      <c r="G637" s="159"/>
      <c r="H637" s="1382"/>
      <c r="I637" s="158"/>
      <c r="J637" s="159"/>
      <c r="K637" s="138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1478</v>
      </c>
      <c r="E638" s="288">
        <f>F638+G638+H638</f>
        <v>0</v>
      </c>
      <c r="F638" s="173"/>
      <c r="G638" s="174"/>
      <c r="H638" s="1383"/>
      <c r="I638" s="173"/>
      <c r="J638" s="174"/>
      <c r="K638" s="138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51" t="s">
        <v>345</v>
      </c>
      <c r="D639" s="1752"/>
      <c r="E639" s="274">
        <f aca="true" t="shared" si="142" ref="E639:L639">SUM(E640:E646)</f>
        <v>4453</v>
      </c>
      <c r="F639" s="275">
        <f t="shared" si="142"/>
        <v>0</v>
      </c>
      <c r="G639" s="276">
        <f t="shared" si="142"/>
        <v>4453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346</v>
      </c>
      <c r="E640" s="282">
        <f aca="true" t="shared" si="143" ref="E640:E647">F640+G640+H640</f>
        <v>2253</v>
      </c>
      <c r="F640" s="152"/>
      <c r="G640" s="153">
        <v>2253</v>
      </c>
      <c r="H640" s="1380"/>
      <c r="I640" s="152"/>
      <c r="J640" s="153"/>
      <c r="K640" s="1380"/>
      <c r="L640" s="282">
        <f aca="true" t="shared" si="144" ref="L640:L647">I640+J640+K640</f>
        <v>0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135</v>
      </c>
      <c r="E641" s="296">
        <f t="shared" si="143"/>
        <v>0</v>
      </c>
      <c r="F641" s="158"/>
      <c r="G641" s="159"/>
      <c r="H641" s="1382"/>
      <c r="I641" s="158"/>
      <c r="J641" s="159"/>
      <c r="K641" s="138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96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347</v>
      </c>
      <c r="E643" s="296">
        <f t="shared" si="143"/>
        <v>1300</v>
      </c>
      <c r="F643" s="158"/>
      <c r="G643" s="159">
        <v>1300</v>
      </c>
      <c r="H643" s="1382"/>
      <c r="I643" s="158"/>
      <c r="J643" s="159"/>
      <c r="K643" s="1382"/>
      <c r="L643" s="296">
        <f t="shared" si="144"/>
        <v>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348</v>
      </c>
      <c r="E644" s="296">
        <f t="shared" si="143"/>
        <v>900</v>
      </c>
      <c r="F644" s="158"/>
      <c r="G644" s="159">
        <v>900</v>
      </c>
      <c r="H644" s="1382"/>
      <c r="I644" s="158"/>
      <c r="J644" s="159"/>
      <c r="K644" s="1382"/>
      <c r="L644" s="296">
        <f t="shared" si="144"/>
        <v>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98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349</v>
      </c>
      <c r="E646" s="288">
        <f t="shared" si="143"/>
        <v>0</v>
      </c>
      <c r="F646" s="173"/>
      <c r="G646" s="174"/>
      <c r="H646" s="1383"/>
      <c r="I646" s="173"/>
      <c r="J646" s="174"/>
      <c r="K646" s="138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60" t="s">
        <v>350</v>
      </c>
      <c r="D647" s="1761"/>
      <c r="E647" s="311">
        <f t="shared" si="143"/>
        <v>0</v>
      </c>
      <c r="F647" s="1384"/>
      <c r="G647" s="1385"/>
      <c r="H647" s="1386"/>
      <c r="I647" s="1384"/>
      <c r="J647" s="1385"/>
      <c r="K647" s="138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49" t="s">
        <v>351</v>
      </c>
      <c r="D648" s="1750"/>
      <c r="E648" s="311">
        <f aca="true" t="shared" si="145" ref="E648:L648">SUM(E649:E665)</f>
        <v>12000</v>
      </c>
      <c r="F648" s="275">
        <f t="shared" si="145"/>
        <v>0</v>
      </c>
      <c r="G648" s="276">
        <f t="shared" si="145"/>
        <v>12000</v>
      </c>
      <c r="H648" s="277">
        <f>SUM(H649:H665)</f>
        <v>0</v>
      </c>
      <c r="I648" s="275">
        <f t="shared" si="145"/>
        <v>0</v>
      </c>
      <c r="J648" s="276">
        <f t="shared" si="145"/>
        <v>9779</v>
      </c>
      <c r="K648" s="277">
        <f t="shared" si="145"/>
        <v>0</v>
      </c>
      <c r="L648" s="311">
        <f t="shared" si="145"/>
        <v>9779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352</v>
      </c>
      <c r="E649" s="282">
        <f aca="true" t="shared" si="146" ref="E649:E665">F649+G649+H649</f>
        <v>0</v>
      </c>
      <c r="F649" s="152"/>
      <c r="G649" s="153"/>
      <c r="H649" s="1380"/>
      <c r="I649" s="152"/>
      <c r="J649" s="153"/>
      <c r="K649" s="138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353</v>
      </c>
      <c r="E650" s="296">
        <f t="shared" si="146"/>
        <v>0</v>
      </c>
      <c r="F650" s="158"/>
      <c r="G650" s="159"/>
      <c r="H650" s="1382"/>
      <c r="I650" s="158"/>
      <c r="J650" s="159"/>
      <c r="K650" s="138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354</v>
      </c>
      <c r="E651" s="296">
        <f t="shared" si="146"/>
        <v>0</v>
      </c>
      <c r="F651" s="158"/>
      <c r="G651" s="159"/>
      <c r="H651" s="1382"/>
      <c r="I651" s="158"/>
      <c r="J651" s="159"/>
      <c r="K651" s="138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355</v>
      </c>
      <c r="E652" s="296">
        <f t="shared" si="146"/>
        <v>0</v>
      </c>
      <c r="F652" s="158"/>
      <c r="G652" s="159"/>
      <c r="H652" s="1382"/>
      <c r="I652" s="158"/>
      <c r="J652" s="159"/>
      <c r="K652" s="138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356</v>
      </c>
      <c r="E653" s="296">
        <f t="shared" si="146"/>
        <v>0</v>
      </c>
      <c r="F653" s="158"/>
      <c r="G653" s="159"/>
      <c r="H653" s="1382"/>
      <c r="I653" s="158"/>
      <c r="J653" s="159"/>
      <c r="K653" s="138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357</v>
      </c>
      <c r="E654" s="315">
        <f t="shared" si="146"/>
        <v>0</v>
      </c>
      <c r="F654" s="164"/>
      <c r="G654" s="165"/>
      <c r="H654" s="1381"/>
      <c r="I654" s="164"/>
      <c r="J654" s="165"/>
      <c r="K654" s="138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358</v>
      </c>
      <c r="E655" s="321">
        <f t="shared" si="146"/>
        <v>12000</v>
      </c>
      <c r="F655" s="454"/>
      <c r="G655" s="455">
        <v>12000</v>
      </c>
      <c r="H655" s="1390"/>
      <c r="I655" s="454"/>
      <c r="J655" s="455">
        <v>9779</v>
      </c>
      <c r="K655" s="1390"/>
      <c r="L655" s="321">
        <f t="shared" si="147"/>
        <v>9779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359</v>
      </c>
      <c r="E656" s="327">
        <f t="shared" si="146"/>
        <v>0</v>
      </c>
      <c r="F656" s="449"/>
      <c r="G656" s="450"/>
      <c r="H656" s="1387"/>
      <c r="I656" s="449"/>
      <c r="J656" s="450"/>
      <c r="K656" s="138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360</v>
      </c>
      <c r="E657" s="321">
        <f t="shared" si="146"/>
        <v>0</v>
      </c>
      <c r="F657" s="454"/>
      <c r="G657" s="455"/>
      <c r="H657" s="1390"/>
      <c r="I657" s="454"/>
      <c r="J657" s="455"/>
      <c r="K657" s="139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361</v>
      </c>
      <c r="E658" s="296">
        <f t="shared" si="146"/>
        <v>0</v>
      </c>
      <c r="F658" s="158"/>
      <c r="G658" s="159"/>
      <c r="H658" s="1382"/>
      <c r="I658" s="158"/>
      <c r="J658" s="159"/>
      <c r="K658" s="138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99</v>
      </c>
      <c r="E659" s="327">
        <f t="shared" si="146"/>
        <v>0</v>
      </c>
      <c r="F659" s="449"/>
      <c r="G659" s="450"/>
      <c r="H659" s="1387"/>
      <c r="I659" s="449"/>
      <c r="J659" s="450"/>
      <c r="K659" s="138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362</v>
      </c>
      <c r="E660" s="321">
        <f t="shared" si="146"/>
        <v>0</v>
      </c>
      <c r="F660" s="454"/>
      <c r="G660" s="455"/>
      <c r="H660" s="1390"/>
      <c r="I660" s="454"/>
      <c r="J660" s="455"/>
      <c r="K660" s="139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25</v>
      </c>
      <c r="E661" s="327">
        <f t="shared" si="146"/>
        <v>0</v>
      </c>
      <c r="F661" s="449"/>
      <c r="G661" s="450"/>
      <c r="H661" s="1387"/>
      <c r="I661" s="449"/>
      <c r="J661" s="450"/>
      <c r="K661" s="138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363</v>
      </c>
      <c r="E662" s="336">
        <f t="shared" si="146"/>
        <v>0</v>
      </c>
      <c r="F662" s="601"/>
      <c r="G662" s="602"/>
      <c r="H662" s="1389"/>
      <c r="I662" s="601"/>
      <c r="J662" s="602"/>
      <c r="K662" s="138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136</v>
      </c>
      <c r="E663" s="321">
        <f t="shared" si="146"/>
        <v>0</v>
      </c>
      <c r="F663" s="454"/>
      <c r="G663" s="455"/>
      <c r="H663" s="1390"/>
      <c r="I663" s="454"/>
      <c r="J663" s="455"/>
      <c r="K663" s="139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458</v>
      </c>
      <c r="E664" s="296">
        <f t="shared" si="146"/>
        <v>0</v>
      </c>
      <c r="F664" s="158"/>
      <c r="G664" s="159"/>
      <c r="H664" s="1382"/>
      <c r="I664" s="158"/>
      <c r="J664" s="159"/>
      <c r="K664" s="138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364</v>
      </c>
      <c r="E665" s="288">
        <f t="shared" si="146"/>
        <v>0</v>
      </c>
      <c r="F665" s="173"/>
      <c r="G665" s="174"/>
      <c r="H665" s="1383"/>
      <c r="I665" s="173"/>
      <c r="J665" s="174"/>
      <c r="K665" s="138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58" t="s">
        <v>425</v>
      </c>
      <c r="D666" s="1759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137</v>
      </c>
      <c r="E667" s="282">
        <f>F667+G667+H667</f>
        <v>0</v>
      </c>
      <c r="F667" s="152"/>
      <c r="G667" s="153"/>
      <c r="H667" s="1380"/>
      <c r="I667" s="152"/>
      <c r="J667" s="153"/>
      <c r="K667" s="138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138</v>
      </c>
      <c r="E668" s="296">
        <f>F668+G668+H668</f>
        <v>0</v>
      </c>
      <c r="F668" s="158"/>
      <c r="G668" s="159"/>
      <c r="H668" s="1382"/>
      <c r="I668" s="158"/>
      <c r="J668" s="159"/>
      <c r="K668" s="138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139</v>
      </c>
      <c r="E669" s="288">
        <f>F669+G669+H669</f>
        <v>0</v>
      </c>
      <c r="F669" s="173"/>
      <c r="G669" s="174"/>
      <c r="H669" s="1383"/>
      <c r="I669" s="173"/>
      <c r="J669" s="174"/>
      <c r="K669" s="138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58" t="s">
        <v>1201</v>
      </c>
      <c r="D670" s="1759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365</v>
      </c>
      <c r="E671" s="282">
        <f>F671+G671+H671</f>
        <v>0</v>
      </c>
      <c r="F671" s="152"/>
      <c r="G671" s="153"/>
      <c r="H671" s="1380"/>
      <c r="I671" s="152"/>
      <c r="J671" s="153"/>
      <c r="K671" s="138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366</v>
      </c>
      <c r="E672" s="296">
        <f>F672+G672+H672</f>
        <v>0</v>
      </c>
      <c r="F672" s="158"/>
      <c r="G672" s="159"/>
      <c r="H672" s="1382"/>
      <c r="I672" s="158"/>
      <c r="J672" s="159"/>
      <c r="K672" s="138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367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368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369</v>
      </c>
      <c r="E675" s="288">
        <f>F675+G675+H675</f>
        <v>0</v>
      </c>
      <c r="F675" s="173"/>
      <c r="G675" s="174"/>
      <c r="H675" s="1383"/>
      <c r="I675" s="173"/>
      <c r="J675" s="174"/>
      <c r="K675" s="138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58" t="s">
        <v>370</v>
      </c>
      <c r="D676" s="1759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459</v>
      </c>
      <c r="E677" s="282">
        <f aca="true" t="shared" si="151" ref="E677:E682">F677+G677+H677</f>
        <v>0</v>
      </c>
      <c r="F677" s="152"/>
      <c r="G677" s="153"/>
      <c r="H677" s="1380"/>
      <c r="I677" s="152"/>
      <c r="J677" s="153"/>
      <c r="K677" s="138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371</v>
      </c>
      <c r="E678" s="288">
        <f t="shared" si="151"/>
        <v>0</v>
      </c>
      <c r="F678" s="173"/>
      <c r="G678" s="174"/>
      <c r="H678" s="1383"/>
      <c r="I678" s="173"/>
      <c r="J678" s="174"/>
      <c r="K678" s="138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58" t="s">
        <v>372</v>
      </c>
      <c r="D679" s="1759"/>
      <c r="E679" s="311">
        <f t="shared" si="151"/>
        <v>0</v>
      </c>
      <c r="F679" s="1384"/>
      <c r="G679" s="1385"/>
      <c r="H679" s="1386"/>
      <c r="I679" s="1384"/>
      <c r="J679" s="1385"/>
      <c r="K679" s="138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47" t="s">
        <v>373</v>
      </c>
      <c r="D680" s="1748"/>
      <c r="E680" s="311">
        <f t="shared" si="151"/>
        <v>0</v>
      </c>
      <c r="F680" s="1384"/>
      <c r="G680" s="1385"/>
      <c r="H680" s="1386"/>
      <c r="I680" s="1384"/>
      <c r="J680" s="1385"/>
      <c r="K680" s="138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47" t="s">
        <v>374</v>
      </c>
      <c r="D681" s="1748"/>
      <c r="E681" s="311">
        <f t="shared" si="151"/>
        <v>0</v>
      </c>
      <c r="F681" s="1384"/>
      <c r="G681" s="1385"/>
      <c r="H681" s="1386"/>
      <c r="I681" s="1384"/>
      <c r="J681" s="1385"/>
      <c r="K681" s="138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47" t="s">
        <v>741</v>
      </c>
      <c r="D682" s="1748"/>
      <c r="E682" s="311">
        <f t="shared" si="151"/>
        <v>0</v>
      </c>
      <c r="F682" s="1384"/>
      <c r="G682" s="1385"/>
      <c r="H682" s="1386"/>
      <c r="I682" s="1384"/>
      <c r="J682" s="1385"/>
      <c r="K682" s="138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58" t="s">
        <v>375</v>
      </c>
      <c r="D683" s="1759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1075</v>
      </c>
      <c r="E684" s="282">
        <f>F684+G684+H684</f>
        <v>0</v>
      </c>
      <c r="F684" s="152"/>
      <c r="G684" s="153"/>
      <c r="H684" s="1380"/>
      <c r="I684" s="152"/>
      <c r="J684" s="153"/>
      <c r="K684" s="138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376</v>
      </c>
      <c r="E685" s="282">
        <f aca="true" t="shared" si="154" ref="E685:E691">F685+G685+H685</f>
        <v>0</v>
      </c>
      <c r="F685" s="152"/>
      <c r="G685" s="153"/>
      <c r="H685" s="1380"/>
      <c r="I685" s="152"/>
      <c r="J685" s="153"/>
      <c r="K685" s="138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377</v>
      </c>
      <c r="E686" s="327">
        <f t="shared" si="154"/>
        <v>0</v>
      </c>
      <c r="F686" s="449"/>
      <c r="G686" s="450"/>
      <c r="H686" s="1387"/>
      <c r="I686" s="449"/>
      <c r="J686" s="450"/>
      <c r="K686" s="138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378</v>
      </c>
      <c r="E687" s="352">
        <f t="shared" si="154"/>
        <v>0</v>
      </c>
      <c r="F687" s="637"/>
      <c r="G687" s="638"/>
      <c r="H687" s="1388"/>
      <c r="I687" s="637"/>
      <c r="J687" s="638"/>
      <c r="K687" s="138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379</v>
      </c>
      <c r="E688" s="336">
        <f t="shared" si="154"/>
        <v>0</v>
      </c>
      <c r="F688" s="601"/>
      <c r="G688" s="602"/>
      <c r="H688" s="1389"/>
      <c r="I688" s="601"/>
      <c r="J688" s="602"/>
      <c r="K688" s="138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1095</v>
      </c>
      <c r="E689" s="321">
        <f>F689+G689+H689</f>
        <v>0</v>
      </c>
      <c r="F689" s="454"/>
      <c r="G689" s="455"/>
      <c r="H689" s="1390"/>
      <c r="I689" s="454"/>
      <c r="J689" s="455"/>
      <c r="K689" s="139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380</v>
      </c>
      <c r="E690" s="321">
        <f t="shared" si="154"/>
        <v>0</v>
      </c>
      <c r="F690" s="454"/>
      <c r="G690" s="455"/>
      <c r="H690" s="1390"/>
      <c r="I690" s="454"/>
      <c r="J690" s="455"/>
      <c r="K690" s="139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381</v>
      </c>
      <c r="E691" s="288">
        <f t="shared" si="154"/>
        <v>0</v>
      </c>
      <c r="F691" s="173"/>
      <c r="G691" s="174"/>
      <c r="H691" s="1383"/>
      <c r="I691" s="173"/>
      <c r="J691" s="174"/>
      <c r="K691" s="138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382</v>
      </c>
      <c r="D692" s="683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383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1194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384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385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386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738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58" t="s">
        <v>387</v>
      </c>
      <c r="D699" s="1759"/>
      <c r="E699" s="311">
        <f t="shared" si="157"/>
        <v>0</v>
      </c>
      <c r="F699" s="1433">
        <v>0</v>
      </c>
      <c r="G699" s="1434">
        <v>0</v>
      </c>
      <c r="H699" s="1435">
        <v>0</v>
      </c>
      <c r="I699" s="1433">
        <v>0</v>
      </c>
      <c r="J699" s="1434">
        <v>0</v>
      </c>
      <c r="K699" s="143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58" t="s">
        <v>388</v>
      </c>
      <c r="D700" s="1759"/>
      <c r="E700" s="311">
        <f t="shared" si="157"/>
        <v>0</v>
      </c>
      <c r="F700" s="1384"/>
      <c r="G700" s="1385"/>
      <c r="H700" s="1386"/>
      <c r="I700" s="1384"/>
      <c r="J700" s="1385"/>
      <c r="K700" s="138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58" t="s">
        <v>389</v>
      </c>
      <c r="D701" s="1759"/>
      <c r="E701" s="311">
        <f t="shared" si="157"/>
        <v>0</v>
      </c>
      <c r="F701" s="1434">
        <v>0</v>
      </c>
      <c r="G701" s="1434">
        <v>0</v>
      </c>
      <c r="H701" s="1434">
        <v>0</v>
      </c>
      <c r="I701" s="1434">
        <v>0</v>
      </c>
      <c r="J701" s="1434">
        <v>0</v>
      </c>
      <c r="K701" s="143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58" t="s">
        <v>390</v>
      </c>
      <c r="D702" s="1759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391</v>
      </c>
      <c r="E703" s="282">
        <f aca="true" t="shared" si="161" ref="E703:E708">F703+G703+H703</f>
        <v>0</v>
      </c>
      <c r="F703" s="152"/>
      <c r="G703" s="153"/>
      <c r="H703" s="1380"/>
      <c r="I703" s="152"/>
      <c r="J703" s="153"/>
      <c r="K703" s="138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392</v>
      </c>
      <c r="E704" s="296">
        <f t="shared" si="161"/>
        <v>0</v>
      </c>
      <c r="F704" s="158"/>
      <c r="G704" s="159"/>
      <c r="H704" s="1382"/>
      <c r="I704" s="158"/>
      <c r="J704" s="159"/>
      <c r="K704" s="138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393</v>
      </c>
      <c r="E705" s="296">
        <f t="shared" si="161"/>
        <v>0</v>
      </c>
      <c r="F705" s="158"/>
      <c r="G705" s="159"/>
      <c r="H705" s="1382"/>
      <c r="I705" s="158"/>
      <c r="J705" s="159"/>
      <c r="K705" s="138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394</v>
      </c>
      <c r="E706" s="296">
        <f t="shared" si="161"/>
        <v>0</v>
      </c>
      <c r="F706" s="158"/>
      <c r="G706" s="159"/>
      <c r="H706" s="1382"/>
      <c r="I706" s="158"/>
      <c r="J706" s="159"/>
      <c r="K706" s="138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395</v>
      </c>
      <c r="E707" s="296">
        <f t="shared" si="161"/>
        <v>0</v>
      </c>
      <c r="F707" s="158"/>
      <c r="G707" s="159"/>
      <c r="H707" s="1382"/>
      <c r="I707" s="158"/>
      <c r="J707" s="159"/>
      <c r="K707" s="138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396</v>
      </c>
      <c r="E708" s="288">
        <f t="shared" si="161"/>
        <v>0</v>
      </c>
      <c r="F708" s="173"/>
      <c r="G708" s="174"/>
      <c r="H708" s="1383"/>
      <c r="I708" s="173"/>
      <c r="J708" s="174"/>
      <c r="K708" s="138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58" t="s">
        <v>742</v>
      </c>
      <c r="D709" s="1759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397</v>
      </c>
      <c r="E710" s="282">
        <f aca="true" t="shared" si="164" ref="E710:E715">F710+G710+H710</f>
        <v>0</v>
      </c>
      <c r="F710" s="152"/>
      <c r="G710" s="153"/>
      <c r="H710" s="1380"/>
      <c r="I710" s="152"/>
      <c r="J710" s="153"/>
      <c r="K710" s="138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398</v>
      </c>
      <c r="E711" s="296">
        <f t="shared" si="164"/>
        <v>0</v>
      </c>
      <c r="F711" s="158"/>
      <c r="G711" s="159"/>
      <c r="H711" s="1382"/>
      <c r="I711" s="158"/>
      <c r="J711" s="159"/>
      <c r="K711" s="138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399</v>
      </c>
      <c r="E712" s="288">
        <f t="shared" si="164"/>
        <v>0</v>
      </c>
      <c r="F712" s="173"/>
      <c r="G712" s="174"/>
      <c r="H712" s="1383"/>
      <c r="I712" s="173"/>
      <c r="J712" s="174"/>
      <c r="K712" s="138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58" t="s">
        <v>739</v>
      </c>
      <c r="D713" s="1759"/>
      <c r="E713" s="311">
        <f t="shared" si="164"/>
        <v>0</v>
      </c>
      <c r="F713" s="1384"/>
      <c r="G713" s="1385"/>
      <c r="H713" s="1386"/>
      <c r="I713" s="1384"/>
      <c r="J713" s="1385"/>
      <c r="K713" s="138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58" t="s">
        <v>740</v>
      </c>
      <c r="D714" s="1759"/>
      <c r="E714" s="311">
        <f t="shared" si="164"/>
        <v>0</v>
      </c>
      <c r="F714" s="1384"/>
      <c r="G714" s="1385"/>
      <c r="H714" s="1386"/>
      <c r="I714" s="1384"/>
      <c r="J714" s="1385"/>
      <c r="K714" s="138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47" t="s">
        <v>400</v>
      </c>
      <c r="D715" s="1748"/>
      <c r="E715" s="311">
        <f t="shared" si="164"/>
        <v>0</v>
      </c>
      <c r="F715" s="1384"/>
      <c r="G715" s="1385"/>
      <c r="H715" s="1386"/>
      <c r="I715" s="1384"/>
      <c r="J715" s="1385"/>
      <c r="K715" s="138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58" t="s">
        <v>426</v>
      </c>
      <c r="D716" s="1759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427</v>
      </c>
      <c r="E717" s="282">
        <f>F717+G717+H717</f>
        <v>0</v>
      </c>
      <c r="F717" s="152"/>
      <c r="G717" s="153"/>
      <c r="H717" s="1380"/>
      <c r="I717" s="152"/>
      <c r="J717" s="153"/>
      <c r="K717" s="138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428</v>
      </c>
      <c r="E718" s="288">
        <f>F718+G718+H718</f>
        <v>0</v>
      </c>
      <c r="F718" s="173"/>
      <c r="G718" s="174"/>
      <c r="H718" s="1383"/>
      <c r="I718" s="173"/>
      <c r="J718" s="174"/>
      <c r="K718" s="138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62" t="s">
        <v>401</v>
      </c>
      <c r="D719" s="1763"/>
      <c r="E719" s="311">
        <f>F719+G719+H719</f>
        <v>0</v>
      </c>
      <c r="F719" s="1384"/>
      <c r="G719" s="1385"/>
      <c r="H719" s="1386"/>
      <c r="I719" s="1384"/>
      <c r="J719" s="1385"/>
      <c r="K719" s="138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62" t="s">
        <v>402</v>
      </c>
      <c r="D720" s="1763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403</v>
      </c>
      <c r="E721" s="282">
        <f aca="true" t="shared" si="168" ref="E721:E727">F721+G721+H721</f>
        <v>0</v>
      </c>
      <c r="F721" s="152"/>
      <c r="G721" s="153"/>
      <c r="H721" s="1380"/>
      <c r="I721" s="152"/>
      <c r="J721" s="153"/>
      <c r="K721" s="138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404</v>
      </c>
      <c r="E722" s="296">
        <f t="shared" si="168"/>
        <v>0</v>
      </c>
      <c r="F722" s="158"/>
      <c r="G722" s="159"/>
      <c r="H722" s="1382"/>
      <c r="I722" s="158"/>
      <c r="J722" s="159"/>
      <c r="K722" s="138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1499</v>
      </c>
      <c r="E723" s="296">
        <f t="shared" si="168"/>
        <v>0</v>
      </c>
      <c r="F723" s="158"/>
      <c r="G723" s="159"/>
      <c r="H723" s="1382"/>
      <c r="I723" s="158"/>
      <c r="J723" s="159"/>
      <c r="K723" s="138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1500</v>
      </c>
      <c r="E724" s="296">
        <f t="shared" si="168"/>
        <v>0</v>
      </c>
      <c r="F724" s="158"/>
      <c r="G724" s="159"/>
      <c r="H724" s="1382"/>
      <c r="I724" s="158"/>
      <c r="J724" s="159"/>
      <c r="K724" s="138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1501</v>
      </c>
      <c r="E725" s="296">
        <f t="shared" si="168"/>
        <v>0</v>
      </c>
      <c r="F725" s="158"/>
      <c r="G725" s="159"/>
      <c r="H725" s="1382"/>
      <c r="I725" s="158"/>
      <c r="J725" s="159"/>
      <c r="K725" s="138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1502</v>
      </c>
      <c r="E726" s="296">
        <f t="shared" si="168"/>
        <v>0</v>
      </c>
      <c r="F726" s="158"/>
      <c r="G726" s="159"/>
      <c r="H726" s="1382"/>
      <c r="I726" s="158"/>
      <c r="J726" s="159"/>
      <c r="K726" s="138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1503</v>
      </c>
      <c r="E727" s="288">
        <f t="shared" si="168"/>
        <v>0</v>
      </c>
      <c r="F727" s="173"/>
      <c r="G727" s="174"/>
      <c r="H727" s="1383"/>
      <c r="I727" s="173"/>
      <c r="J727" s="174"/>
      <c r="K727" s="138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62" t="s">
        <v>1504</v>
      </c>
      <c r="D728" s="1763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460</v>
      </c>
      <c r="E729" s="282">
        <f>F729+G729+H729</f>
        <v>0</v>
      </c>
      <c r="F729" s="152"/>
      <c r="G729" s="153"/>
      <c r="H729" s="1380"/>
      <c r="I729" s="152"/>
      <c r="J729" s="153"/>
      <c r="K729" s="138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1505</v>
      </c>
      <c r="E730" s="288">
        <f>F730+G730+H730</f>
        <v>0</v>
      </c>
      <c r="F730" s="173"/>
      <c r="G730" s="174"/>
      <c r="H730" s="1383"/>
      <c r="I730" s="173"/>
      <c r="J730" s="174"/>
      <c r="K730" s="138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62" t="s">
        <v>1164</v>
      </c>
      <c r="D731" s="1763"/>
      <c r="E731" s="311">
        <f>F731+G731+H731</f>
        <v>0</v>
      </c>
      <c r="F731" s="1384"/>
      <c r="G731" s="1385"/>
      <c r="H731" s="1386"/>
      <c r="I731" s="1384"/>
      <c r="J731" s="1385"/>
      <c r="K731" s="138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58" t="s">
        <v>1165</v>
      </c>
      <c r="D732" s="1759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1166</v>
      </c>
      <c r="E733" s="282">
        <f>F733+G733+H733</f>
        <v>0</v>
      </c>
      <c r="F733" s="152"/>
      <c r="G733" s="153"/>
      <c r="H733" s="1380"/>
      <c r="I733" s="152"/>
      <c r="J733" s="153"/>
      <c r="K733" s="138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1167</v>
      </c>
      <c r="E734" s="296">
        <f>F734+G734+H734</f>
        <v>0</v>
      </c>
      <c r="F734" s="158"/>
      <c r="G734" s="159"/>
      <c r="H734" s="1382"/>
      <c r="I734" s="158"/>
      <c r="J734" s="159"/>
      <c r="K734" s="138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1168</v>
      </c>
      <c r="E735" s="296">
        <f>F735+G735+H735</f>
        <v>0</v>
      </c>
      <c r="F735" s="158"/>
      <c r="G735" s="159"/>
      <c r="H735" s="1382"/>
      <c r="I735" s="158"/>
      <c r="J735" s="159"/>
      <c r="K735" s="138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1169</v>
      </c>
      <c r="E736" s="288">
        <f>F736+G736+H736</f>
        <v>0</v>
      </c>
      <c r="F736" s="173"/>
      <c r="G736" s="174"/>
      <c r="H736" s="1383"/>
      <c r="I736" s="173"/>
      <c r="J736" s="174"/>
      <c r="K736" s="138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64" t="s">
        <v>140</v>
      </c>
      <c r="D737" s="1765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1170</v>
      </c>
      <c r="E738" s="282">
        <f>F738+G738+H738</f>
        <v>0</v>
      </c>
      <c r="F738" s="1434">
        <v>0</v>
      </c>
      <c r="G738" s="1434">
        <v>0</v>
      </c>
      <c r="H738" s="1434">
        <v>0</v>
      </c>
      <c r="I738" s="1434">
        <v>0</v>
      </c>
      <c r="J738" s="1434">
        <v>0</v>
      </c>
      <c r="K738" s="143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1171</v>
      </c>
      <c r="E739" s="315">
        <f>F739+G739+H739</f>
        <v>0</v>
      </c>
      <c r="F739" s="1434">
        <v>0</v>
      </c>
      <c r="G739" s="1434">
        <v>0</v>
      </c>
      <c r="H739" s="1434">
        <v>0</v>
      </c>
      <c r="I739" s="1434">
        <v>0</v>
      </c>
      <c r="J739" s="1434">
        <v>0</v>
      </c>
      <c r="K739" s="143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1172</v>
      </c>
      <c r="E740" s="378">
        <f>F740+G740+H740</f>
        <v>0</v>
      </c>
      <c r="F740" s="1434">
        <v>0</v>
      </c>
      <c r="G740" s="1434">
        <v>0</v>
      </c>
      <c r="H740" s="1434">
        <v>0</v>
      </c>
      <c r="I740" s="1434">
        <v>0</v>
      </c>
      <c r="J740" s="1434">
        <v>0</v>
      </c>
      <c r="K740" s="143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68" t="s">
        <v>1173</v>
      </c>
      <c r="D741" s="1759"/>
      <c r="E741" s="1400"/>
      <c r="F741" s="1400"/>
      <c r="G741" s="1400"/>
      <c r="H741" s="1400"/>
      <c r="I741" s="1400"/>
      <c r="J741" s="1400"/>
      <c r="K741" s="1400"/>
      <c r="L741" s="140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68" t="s">
        <v>1173</v>
      </c>
      <c r="D742" s="1759"/>
      <c r="E742" s="311">
        <f>F742+G742+H742</f>
        <v>0</v>
      </c>
      <c r="F742" s="1391"/>
      <c r="G742" s="1392"/>
      <c r="H742" s="1393"/>
      <c r="I742" s="1423">
        <v>0</v>
      </c>
      <c r="J742" s="1424">
        <v>0</v>
      </c>
      <c r="K742" s="1425">
        <v>0</v>
      </c>
      <c r="L742" s="311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395"/>
      <c r="C743" s="1396"/>
      <c r="D743" s="139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398"/>
      <c r="C744" s="111"/>
      <c r="D744" s="1399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398"/>
      <c r="C745" s="111"/>
      <c r="D745" s="1399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26"/>
      <c r="C746" s="393" t="s">
        <v>1220</v>
      </c>
      <c r="D746" s="1394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52453</v>
      </c>
      <c r="F746" s="396">
        <f t="shared" si="173"/>
        <v>0</v>
      </c>
      <c r="G746" s="397">
        <f t="shared" si="173"/>
        <v>52453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0</v>
      </c>
      <c r="J746" s="397">
        <f t="shared" si="173"/>
        <v>9779</v>
      </c>
      <c r="K746" s="398">
        <f t="shared" si="173"/>
        <v>0</v>
      </c>
      <c r="L746" s="395">
        <f t="shared" si="173"/>
        <v>9779</v>
      </c>
      <c r="M746" s="12">
        <f>(IF($E746&lt;&gt;0,$M$2,IF($L746&lt;&gt;0,$M$2,"")))</f>
        <v>1</v>
      </c>
      <c r="N746" s="73" t="str">
        <f>LEFT(C627,1)</f>
        <v>4</v>
      </c>
    </row>
    <row r="747" spans="1:13" ht="16.5" thickTop="1">
      <c r="A747" s="23">
        <v>755</v>
      </c>
      <c r="B747" s="79" t="s">
        <v>271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29"/>
      <c r="C748" s="1329"/>
      <c r="D748" s="1330"/>
      <c r="E748" s="1329"/>
      <c r="F748" s="1329"/>
      <c r="G748" s="1329"/>
      <c r="H748" s="1329"/>
      <c r="I748" s="1329"/>
      <c r="J748" s="1329"/>
      <c r="K748" s="1329"/>
      <c r="L748" s="133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7:D737"/>
    <mergeCell ref="C741:D741"/>
    <mergeCell ref="C742:D742"/>
    <mergeCell ref="C720:D720"/>
    <mergeCell ref="C728:D728"/>
    <mergeCell ref="C731:D731"/>
    <mergeCell ref="C732:D732"/>
    <mergeCell ref="C714:D714"/>
    <mergeCell ref="C715:D715"/>
    <mergeCell ref="C716:D716"/>
    <mergeCell ref="C719:D719"/>
    <mergeCell ref="C701:D701"/>
    <mergeCell ref="C702:D702"/>
    <mergeCell ref="C709:D709"/>
    <mergeCell ref="C713:D713"/>
    <mergeCell ref="C682:D682"/>
    <mergeCell ref="C683:D683"/>
    <mergeCell ref="C699:D699"/>
    <mergeCell ref="C700:D700"/>
    <mergeCell ref="C676:D676"/>
    <mergeCell ref="C679:D679"/>
    <mergeCell ref="C680:D680"/>
    <mergeCell ref="C681:D681"/>
    <mergeCell ref="C647:D647"/>
    <mergeCell ref="C648:D648"/>
    <mergeCell ref="C666:D666"/>
    <mergeCell ref="C670:D670"/>
    <mergeCell ref="I623:L623"/>
    <mergeCell ref="C630:D630"/>
    <mergeCell ref="C633:D633"/>
    <mergeCell ref="C639:D639"/>
    <mergeCell ref="B614:D614"/>
    <mergeCell ref="B616:D616"/>
    <mergeCell ref="B619:D619"/>
    <mergeCell ref="E623:H623"/>
    <mergeCell ref="H609:J609"/>
    <mergeCell ref="I9:J9"/>
    <mergeCell ref="I10:J12"/>
    <mergeCell ref="C407:D407"/>
    <mergeCell ref="G602:J602"/>
    <mergeCell ref="G603:J603"/>
    <mergeCell ref="B606:C606"/>
    <mergeCell ref="G606:J606"/>
    <mergeCell ref="B607:C607"/>
    <mergeCell ref="H607:J607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37:D537"/>
    <mergeCell ref="C538:D538"/>
    <mergeCell ref="C518:D518"/>
    <mergeCell ref="C523:D523"/>
    <mergeCell ref="C533:D533"/>
    <mergeCell ref="C505:D505"/>
    <mergeCell ref="C593:D593"/>
    <mergeCell ref="C543:D543"/>
    <mergeCell ref="C546:D546"/>
    <mergeCell ref="C568:D568"/>
    <mergeCell ref="C588:D588"/>
    <mergeCell ref="C414:D414"/>
    <mergeCell ref="C424:D424"/>
    <mergeCell ref="C425:D425"/>
    <mergeCell ref="C514:D514"/>
    <mergeCell ref="C499:D499"/>
    <mergeCell ref="C398:D398"/>
    <mergeCell ref="C404:D404"/>
    <mergeCell ref="C408:D408"/>
    <mergeCell ref="C411:D411"/>
    <mergeCell ref="C401:D401"/>
    <mergeCell ref="B451:D451"/>
    <mergeCell ref="B453:D453"/>
    <mergeCell ref="B456:D456"/>
    <mergeCell ref="C463:D463"/>
    <mergeCell ref="C426:D426"/>
    <mergeCell ref="B437:D437"/>
    <mergeCell ref="B440:D440"/>
    <mergeCell ref="C427:D427"/>
    <mergeCell ref="C428:D428"/>
    <mergeCell ref="B435:D435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310:D310"/>
    <mergeCell ref="C278:D278"/>
    <mergeCell ref="C286:D286"/>
    <mergeCell ref="C289:D289"/>
    <mergeCell ref="C290:D290"/>
    <mergeCell ref="C299:D299"/>
    <mergeCell ref="B308:D308"/>
    <mergeCell ref="C274:D274"/>
    <mergeCell ref="C277:D277"/>
    <mergeCell ref="C241:D241"/>
    <mergeCell ref="C257:D257"/>
    <mergeCell ref="C273:D273"/>
    <mergeCell ref="C295:D295"/>
    <mergeCell ref="C272:D272"/>
    <mergeCell ref="C258:D258"/>
    <mergeCell ref="C259:D259"/>
    <mergeCell ref="C267:D267"/>
    <mergeCell ref="C271:D271"/>
    <mergeCell ref="C205:D205"/>
    <mergeCell ref="C206:D206"/>
    <mergeCell ref="C228:D228"/>
    <mergeCell ref="C260:D260"/>
    <mergeCell ref="C237:D237"/>
    <mergeCell ref="C224:D224"/>
    <mergeCell ref="C234:D234"/>
    <mergeCell ref="C238:D238"/>
    <mergeCell ref="C239:D239"/>
    <mergeCell ref="C240:D240"/>
    <mergeCell ref="C191:D191"/>
    <mergeCell ref="C197:D197"/>
    <mergeCell ref="C188:D188"/>
    <mergeCell ref="B177:D177"/>
    <mergeCell ref="B180:D180"/>
    <mergeCell ref="C39:D39"/>
    <mergeCell ref="B175:D175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7" operator="notEqual" stopIfTrue="1">
      <formula>0</formula>
    </cfRule>
  </conditionalFormatting>
  <conditionalFormatting sqref="D600">
    <cfRule type="cellIs" priority="90" dxfId="127" operator="notEqual" stopIfTrue="1">
      <formula>0</formula>
    </cfRule>
  </conditionalFormatting>
  <conditionalFormatting sqref="E15 E621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1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80 F619">
    <cfRule type="cellIs" priority="68" dxfId="144" operator="equal" stopIfTrue="1">
      <formula>0</formula>
    </cfRule>
  </conditionalFormatting>
  <conditionalFormatting sqref="E182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2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5">
    <cfRule type="cellIs" priority="57" dxfId="144" operator="equal" stopIfTrue="1">
      <formula>0</formula>
    </cfRule>
  </conditionalFormatting>
  <conditionalFormatting sqref="E357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7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40">
    <cfRule type="cellIs" priority="46" dxfId="144" operator="equal" stopIfTrue="1">
      <formula>0</formula>
    </cfRule>
  </conditionalFormatting>
  <conditionalFormatting sqref="E442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2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9">
    <cfRule type="cellIs" priority="35" dxfId="145" operator="notEqual" stopIfTrue="1">
      <formula>0</formula>
    </cfRule>
  </conditionalFormatting>
  <conditionalFormatting sqref="F449">
    <cfRule type="cellIs" priority="34" dxfId="145" operator="notEqual" stopIfTrue="1">
      <formula>0</formula>
    </cfRule>
  </conditionalFormatting>
  <conditionalFormatting sqref="G449">
    <cfRule type="cellIs" priority="33" dxfId="145" operator="notEqual" stopIfTrue="1">
      <formula>0</formula>
    </cfRule>
  </conditionalFormatting>
  <conditionalFormatting sqref="H449">
    <cfRule type="cellIs" priority="32" dxfId="145" operator="notEqual" stopIfTrue="1">
      <formula>0</formula>
    </cfRule>
  </conditionalFormatting>
  <conditionalFormatting sqref="I449">
    <cfRule type="cellIs" priority="31" dxfId="145" operator="notEqual" stopIfTrue="1">
      <formula>0</formula>
    </cfRule>
  </conditionalFormatting>
  <conditionalFormatting sqref="J449">
    <cfRule type="cellIs" priority="30" dxfId="145" operator="notEqual" stopIfTrue="1">
      <formula>0</formula>
    </cfRule>
  </conditionalFormatting>
  <conditionalFormatting sqref="K449">
    <cfRule type="cellIs" priority="29" dxfId="145" operator="notEqual" stopIfTrue="1">
      <formula>0</formula>
    </cfRule>
  </conditionalFormatting>
  <conditionalFormatting sqref="L449">
    <cfRule type="cellIs" priority="28" dxfId="145" operator="notEqual" stopIfTrue="1">
      <formula>0</formula>
    </cfRule>
  </conditionalFormatting>
  <conditionalFormatting sqref="E600">
    <cfRule type="cellIs" priority="27" dxfId="145" operator="notEqual" stopIfTrue="1">
      <formula>0</formula>
    </cfRule>
  </conditionalFormatting>
  <conditionalFormatting sqref="F600:G600">
    <cfRule type="cellIs" priority="26" dxfId="145" operator="notEqual" stopIfTrue="1">
      <formula>0</formula>
    </cfRule>
  </conditionalFormatting>
  <conditionalFormatting sqref="H600">
    <cfRule type="cellIs" priority="25" dxfId="145" operator="notEqual" stopIfTrue="1">
      <formula>0</formula>
    </cfRule>
  </conditionalFormatting>
  <conditionalFormatting sqref="I600">
    <cfRule type="cellIs" priority="24" dxfId="145" operator="notEqual" stopIfTrue="1">
      <formula>0</formula>
    </cfRule>
  </conditionalFormatting>
  <conditionalFormatting sqref="J600:K600">
    <cfRule type="cellIs" priority="23" dxfId="145" operator="notEqual" stopIfTrue="1">
      <formula>0</formula>
    </cfRule>
  </conditionalFormatting>
  <conditionalFormatting sqref="L600">
    <cfRule type="cellIs" priority="22" dxfId="145" operator="notEqual" stopIfTrue="1">
      <formula>0</formula>
    </cfRule>
  </conditionalFormatting>
  <conditionalFormatting sqref="F456">
    <cfRule type="cellIs" priority="20" dxfId="144" operator="equal" stopIfTrue="1">
      <formula>0</formula>
    </cfRule>
  </conditionalFormatting>
  <conditionalFormatting sqref="E458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8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1">
    <cfRule type="cellIs" priority="2" dxfId="18" operator="greaterThan" stopIfTrue="1">
      <formula>$G$25</formula>
    </cfRule>
  </conditionalFormatting>
  <conditionalFormatting sqref="J171">
    <cfRule type="cellIs" priority="1" dxfId="18" operator="greaterThan" stopIfTrue="1">
      <formula>$J$25</formula>
    </cfRule>
  </conditionalFormatting>
  <conditionalFormatting sqref="D628">
    <cfRule type="cellIs" priority="144" dxfId="15" operator="notEqual" stopIfTrue="1">
      <formula>"ИЗБЕРЕТЕ ДЕЙНОСТ"</formula>
    </cfRule>
  </conditionalFormatting>
  <conditionalFormatting sqref="D746">
    <cfRule type="cellIs" priority="145" dxfId="146" operator="equal" stopIfTrue="1">
      <formula>0</formula>
    </cfRule>
  </conditionalFormatting>
  <conditionalFormatting sqref="C628 C626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47" customWidth="1"/>
    <col min="2" max="2" width="105.875" style="1473" hidden="1" customWidth="1"/>
    <col min="3" max="3" width="48.125" style="1447" hidden="1" customWidth="1"/>
    <col min="4" max="5" width="48.125" style="1447" customWidth="1"/>
    <col min="6" max="16384" width="9.125" style="1447" customWidth="1"/>
  </cols>
  <sheetData>
    <row r="1" spans="1:3" ht="14.25">
      <c r="A1" s="1445" t="s">
        <v>18</v>
      </c>
      <c r="B1" s="1446" t="s">
        <v>22</v>
      </c>
      <c r="C1" s="1445"/>
    </row>
    <row r="2" spans="1:3" ht="31.5" customHeight="1">
      <c r="A2" s="1448">
        <v>0</v>
      </c>
      <c r="B2" s="1449" t="s">
        <v>1733</v>
      </c>
      <c r="C2" s="1450" t="s">
        <v>743</v>
      </c>
    </row>
    <row r="3" spans="1:3" ht="35.25" customHeight="1">
      <c r="A3" s="1448">
        <v>33</v>
      </c>
      <c r="B3" s="1449" t="s">
        <v>1734</v>
      </c>
      <c r="C3" s="1451" t="s">
        <v>744</v>
      </c>
    </row>
    <row r="4" spans="1:3" ht="35.25" customHeight="1">
      <c r="A4" s="1448">
        <v>42</v>
      </c>
      <c r="B4" s="1449" t="s">
        <v>1735</v>
      </c>
      <c r="C4" s="1452" t="s">
        <v>745</v>
      </c>
    </row>
    <row r="5" spans="1:3" ht="19.5">
      <c r="A5" s="1448">
        <v>96</v>
      </c>
      <c r="B5" s="1449" t="s">
        <v>1736</v>
      </c>
      <c r="C5" s="1452" t="s">
        <v>746</v>
      </c>
    </row>
    <row r="6" spans="1:3" ht="19.5">
      <c r="A6" s="1448">
        <v>97</v>
      </c>
      <c r="B6" s="1449" t="s">
        <v>1737</v>
      </c>
      <c r="C6" s="1452" t="s">
        <v>747</v>
      </c>
    </row>
    <row r="7" spans="1:3" ht="19.5">
      <c r="A7" s="1448">
        <v>98</v>
      </c>
      <c r="B7" s="1449" t="s">
        <v>1738</v>
      </c>
      <c r="C7" s="1452" t="s">
        <v>748</v>
      </c>
    </row>
    <row r="8" spans="1:3" ht="15">
      <c r="A8" s="1453"/>
      <c r="B8" s="1453"/>
      <c r="C8" s="1453"/>
    </row>
    <row r="9" spans="1:3" ht="15">
      <c r="A9" s="1454"/>
      <c r="B9" s="1454"/>
      <c r="C9" s="1455"/>
    </row>
    <row r="10" spans="1:3" ht="14.25">
      <c r="A10" s="1559" t="s">
        <v>18</v>
      </c>
      <c r="B10" s="1560" t="s">
        <v>21</v>
      </c>
      <c r="C10" s="1559"/>
    </row>
    <row r="11" spans="1:3" ht="14.25">
      <c r="A11" s="1561"/>
      <c r="B11" s="1562" t="s">
        <v>529</v>
      </c>
      <c r="C11" s="1561"/>
    </row>
    <row r="12" spans="1:3" ht="15.75">
      <c r="A12" s="1456">
        <v>1101</v>
      </c>
      <c r="B12" s="1457" t="s">
        <v>530</v>
      </c>
      <c r="C12" s="1456">
        <v>1101</v>
      </c>
    </row>
    <row r="13" spans="1:3" ht="15.75">
      <c r="A13" s="1456">
        <v>1103</v>
      </c>
      <c r="B13" s="1458" t="s">
        <v>531</v>
      </c>
      <c r="C13" s="1456">
        <v>1103</v>
      </c>
    </row>
    <row r="14" spans="1:3" ht="15.75">
      <c r="A14" s="1456">
        <v>1104</v>
      </c>
      <c r="B14" s="1459" t="s">
        <v>532</v>
      </c>
      <c r="C14" s="1456">
        <v>1104</v>
      </c>
    </row>
    <row r="15" spans="1:3" ht="15.75">
      <c r="A15" s="1456">
        <v>1105</v>
      </c>
      <c r="B15" s="1459" t="s">
        <v>1255</v>
      </c>
      <c r="C15" s="1456">
        <v>1105</v>
      </c>
    </row>
    <row r="16" spans="1:3" ht="15.75">
      <c r="A16" s="1456">
        <v>1106</v>
      </c>
      <c r="B16" s="1459" t="s">
        <v>1256</v>
      </c>
      <c r="C16" s="1456">
        <v>1106</v>
      </c>
    </row>
    <row r="17" spans="1:3" ht="15.75">
      <c r="A17" s="1456">
        <v>1107</v>
      </c>
      <c r="B17" s="1459" t="s">
        <v>1257</v>
      </c>
      <c r="C17" s="1456">
        <v>1107</v>
      </c>
    </row>
    <row r="18" spans="1:3" ht="15.75">
      <c r="A18" s="1456">
        <v>1108</v>
      </c>
      <c r="B18" s="1459" t="s">
        <v>1258</v>
      </c>
      <c r="C18" s="1456">
        <v>1108</v>
      </c>
    </row>
    <row r="19" spans="1:3" ht="15.75">
      <c r="A19" s="1456">
        <v>1111</v>
      </c>
      <c r="B19" s="1460" t="s">
        <v>1259</v>
      </c>
      <c r="C19" s="1456">
        <v>1111</v>
      </c>
    </row>
    <row r="20" spans="1:3" ht="15.75">
      <c r="A20" s="1456">
        <v>1115</v>
      </c>
      <c r="B20" s="1460" t="s">
        <v>1260</v>
      </c>
      <c r="C20" s="1456">
        <v>1115</v>
      </c>
    </row>
    <row r="21" spans="1:3" ht="15.75">
      <c r="A21" s="1456">
        <v>1116</v>
      </c>
      <c r="B21" s="1460" t="s">
        <v>1261</v>
      </c>
      <c r="C21" s="1456">
        <v>1116</v>
      </c>
    </row>
    <row r="22" spans="1:3" ht="15.75">
      <c r="A22" s="1456">
        <v>1117</v>
      </c>
      <c r="B22" s="1460" t="s">
        <v>1262</v>
      </c>
      <c r="C22" s="1456">
        <v>1117</v>
      </c>
    </row>
    <row r="23" spans="1:3" ht="15.75">
      <c r="A23" s="1456">
        <v>1121</v>
      </c>
      <c r="B23" s="1459" t="s">
        <v>1263</v>
      </c>
      <c r="C23" s="1456">
        <v>1121</v>
      </c>
    </row>
    <row r="24" spans="1:3" ht="15.75">
      <c r="A24" s="1456">
        <v>1122</v>
      </c>
      <c r="B24" s="1459" t="s">
        <v>1264</v>
      </c>
      <c r="C24" s="1456">
        <v>1122</v>
      </c>
    </row>
    <row r="25" spans="1:3" ht="15.75">
      <c r="A25" s="1456">
        <v>1123</v>
      </c>
      <c r="B25" s="1459" t="s">
        <v>1265</v>
      </c>
      <c r="C25" s="1456">
        <v>1123</v>
      </c>
    </row>
    <row r="26" spans="1:3" ht="15.75">
      <c r="A26" s="1456">
        <v>1125</v>
      </c>
      <c r="B26" s="1461" t="s">
        <v>1266</v>
      </c>
      <c r="C26" s="1456">
        <v>1125</v>
      </c>
    </row>
    <row r="27" spans="1:3" ht="15.75">
      <c r="A27" s="1456">
        <v>1128</v>
      </c>
      <c r="B27" s="1459" t="s">
        <v>1267</v>
      </c>
      <c r="C27" s="1456">
        <v>1128</v>
      </c>
    </row>
    <row r="28" spans="1:3" ht="15.75">
      <c r="A28" s="1456">
        <v>1139</v>
      </c>
      <c r="B28" s="1462" t="s">
        <v>1268</v>
      </c>
      <c r="C28" s="1456">
        <v>1139</v>
      </c>
    </row>
    <row r="29" spans="1:3" ht="15.75">
      <c r="A29" s="1456">
        <v>1141</v>
      </c>
      <c r="B29" s="1460" t="s">
        <v>1269</v>
      </c>
      <c r="C29" s="1456">
        <v>1141</v>
      </c>
    </row>
    <row r="30" spans="1:3" ht="15.75">
      <c r="A30" s="1456">
        <v>1142</v>
      </c>
      <c r="B30" s="1459" t="s">
        <v>1270</v>
      </c>
      <c r="C30" s="1456">
        <v>1142</v>
      </c>
    </row>
    <row r="31" spans="1:3" ht="15.75">
      <c r="A31" s="1456">
        <v>1143</v>
      </c>
      <c r="B31" s="1460" t="s">
        <v>1271</v>
      </c>
      <c r="C31" s="1456">
        <v>1143</v>
      </c>
    </row>
    <row r="32" spans="1:3" ht="15.75">
      <c r="A32" s="1456">
        <v>1144</v>
      </c>
      <c r="B32" s="1460" t="s">
        <v>1272</v>
      </c>
      <c r="C32" s="1456">
        <v>1144</v>
      </c>
    </row>
    <row r="33" spans="1:3" ht="15.75">
      <c r="A33" s="1456">
        <v>1145</v>
      </c>
      <c r="B33" s="1459" t="s">
        <v>1273</v>
      </c>
      <c r="C33" s="1456">
        <v>1145</v>
      </c>
    </row>
    <row r="34" spans="1:3" ht="15.75">
      <c r="A34" s="1456">
        <v>1146</v>
      </c>
      <c r="B34" s="1460" t="s">
        <v>1274</v>
      </c>
      <c r="C34" s="1456">
        <v>1146</v>
      </c>
    </row>
    <row r="35" spans="1:3" ht="15.75">
      <c r="A35" s="1456">
        <v>1147</v>
      </c>
      <c r="B35" s="1460" t="s">
        <v>1275</v>
      </c>
      <c r="C35" s="1456">
        <v>1147</v>
      </c>
    </row>
    <row r="36" spans="1:3" ht="15.75">
      <c r="A36" s="1456">
        <v>1148</v>
      </c>
      <c r="B36" s="1460" t="s">
        <v>1276</v>
      </c>
      <c r="C36" s="1456">
        <v>1148</v>
      </c>
    </row>
    <row r="37" spans="1:3" ht="15.75">
      <c r="A37" s="1456">
        <v>1149</v>
      </c>
      <c r="B37" s="1460" t="s">
        <v>1277</v>
      </c>
      <c r="C37" s="1456">
        <v>1149</v>
      </c>
    </row>
    <row r="38" spans="1:3" ht="15.75">
      <c r="A38" s="1456">
        <v>1151</v>
      </c>
      <c r="B38" s="1460" t="s">
        <v>1278</v>
      </c>
      <c r="C38" s="1456">
        <v>1151</v>
      </c>
    </row>
    <row r="39" spans="1:3" ht="15.75">
      <c r="A39" s="1456">
        <v>1158</v>
      </c>
      <c r="B39" s="1459" t="s">
        <v>1279</v>
      </c>
      <c r="C39" s="1456">
        <v>1158</v>
      </c>
    </row>
    <row r="40" spans="1:3" ht="15.75">
      <c r="A40" s="1456">
        <v>1161</v>
      </c>
      <c r="B40" s="1459" t="s">
        <v>1280</v>
      </c>
      <c r="C40" s="1456">
        <v>1161</v>
      </c>
    </row>
    <row r="41" spans="1:3" ht="15.75">
      <c r="A41" s="1456">
        <v>1162</v>
      </c>
      <c r="B41" s="1459" t="s">
        <v>1281</v>
      </c>
      <c r="C41" s="1456">
        <v>1162</v>
      </c>
    </row>
    <row r="42" spans="1:3" ht="15.75">
      <c r="A42" s="1456">
        <v>1163</v>
      </c>
      <c r="B42" s="1459" t="s">
        <v>1282</v>
      </c>
      <c r="C42" s="1456">
        <v>1163</v>
      </c>
    </row>
    <row r="43" spans="1:3" ht="15.75">
      <c r="A43" s="1456">
        <v>1168</v>
      </c>
      <c r="B43" s="1459" t="s">
        <v>1283</v>
      </c>
      <c r="C43" s="1456">
        <v>1168</v>
      </c>
    </row>
    <row r="44" spans="1:3" ht="15.75">
      <c r="A44" s="1456">
        <v>1179</v>
      </c>
      <c r="B44" s="1460" t="s">
        <v>1284</v>
      </c>
      <c r="C44" s="1456">
        <v>1179</v>
      </c>
    </row>
    <row r="45" spans="1:3" ht="15.75">
      <c r="A45" s="1456">
        <v>2201</v>
      </c>
      <c r="B45" s="1460" t="s">
        <v>1285</v>
      </c>
      <c r="C45" s="1456">
        <v>2201</v>
      </c>
    </row>
    <row r="46" spans="1:3" ht="15.75">
      <c r="A46" s="1456">
        <v>2205</v>
      </c>
      <c r="B46" s="1459" t="s">
        <v>1286</v>
      </c>
      <c r="C46" s="1456">
        <v>2205</v>
      </c>
    </row>
    <row r="47" spans="1:3" ht="15.75">
      <c r="A47" s="1456">
        <v>2206</v>
      </c>
      <c r="B47" s="1462" t="s">
        <v>1287</v>
      </c>
      <c r="C47" s="1456">
        <v>2206</v>
      </c>
    </row>
    <row r="48" spans="1:3" ht="15.75">
      <c r="A48" s="1456">
        <v>2215</v>
      </c>
      <c r="B48" s="1459" t="s">
        <v>1288</v>
      </c>
      <c r="C48" s="1456">
        <v>2215</v>
      </c>
    </row>
    <row r="49" spans="1:3" ht="15.75">
      <c r="A49" s="1456">
        <v>2218</v>
      </c>
      <c r="B49" s="1459" t="s">
        <v>1289</v>
      </c>
      <c r="C49" s="1456">
        <v>2218</v>
      </c>
    </row>
    <row r="50" spans="1:3" ht="15.75">
      <c r="A50" s="1456">
        <v>2219</v>
      </c>
      <c r="B50" s="1459" t="s">
        <v>1290</v>
      </c>
      <c r="C50" s="1456">
        <v>2219</v>
      </c>
    </row>
    <row r="51" spans="1:3" ht="15.75">
      <c r="A51" s="1456">
        <v>2221</v>
      </c>
      <c r="B51" s="1460" t="s">
        <v>1291</v>
      </c>
      <c r="C51" s="1456">
        <v>2221</v>
      </c>
    </row>
    <row r="52" spans="1:3" ht="15.75">
      <c r="A52" s="1456">
        <v>2222</v>
      </c>
      <c r="B52" s="1463" t="s">
        <v>1292</v>
      </c>
      <c r="C52" s="1456">
        <v>2222</v>
      </c>
    </row>
    <row r="53" spans="1:3" ht="15.75">
      <c r="A53" s="1456">
        <v>2223</v>
      </c>
      <c r="B53" s="1463" t="s">
        <v>1088</v>
      </c>
      <c r="C53" s="1456">
        <v>2223</v>
      </c>
    </row>
    <row r="54" spans="1:3" ht="15.75">
      <c r="A54" s="1456">
        <v>2224</v>
      </c>
      <c r="B54" s="1462" t="s">
        <v>1293</v>
      </c>
      <c r="C54" s="1456">
        <v>2224</v>
      </c>
    </row>
    <row r="55" spans="1:3" ht="15.75">
      <c r="A55" s="1456">
        <v>2225</v>
      </c>
      <c r="B55" s="1459" t="s">
        <v>1294</v>
      </c>
      <c r="C55" s="1456">
        <v>2225</v>
      </c>
    </row>
    <row r="56" spans="1:3" ht="15.75">
      <c r="A56" s="1456">
        <v>2228</v>
      </c>
      <c r="B56" s="1459" t="s">
        <v>1295</v>
      </c>
      <c r="C56" s="1456">
        <v>2228</v>
      </c>
    </row>
    <row r="57" spans="1:3" ht="15.75">
      <c r="A57" s="1456">
        <v>2239</v>
      </c>
      <c r="B57" s="1460" t="s">
        <v>1296</v>
      </c>
      <c r="C57" s="1456">
        <v>2239</v>
      </c>
    </row>
    <row r="58" spans="1:3" ht="15.75">
      <c r="A58" s="1456">
        <v>2241</v>
      </c>
      <c r="B58" s="1463" t="s">
        <v>1297</v>
      </c>
      <c r="C58" s="1456">
        <v>2241</v>
      </c>
    </row>
    <row r="59" spans="1:3" ht="15.75">
      <c r="A59" s="1456">
        <v>2242</v>
      </c>
      <c r="B59" s="1463" t="s">
        <v>1298</v>
      </c>
      <c r="C59" s="1456">
        <v>2242</v>
      </c>
    </row>
    <row r="60" spans="1:3" ht="15.75">
      <c r="A60" s="1456">
        <v>2243</v>
      </c>
      <c r="B60" s="1463" t="s">
        <v>1299</v>
      </c>
      <c r="C60" s="1456">
        <v>2243</v>
      </c>
    </row>
    <row r="61" spans="1:3" ht="15.75">
      <c r="A61" s="1456">
        <v>2244</v>
      </c>
      <c r="B61" s="1463" t="s">
        <v>1300</v>
      </c>
      <c r="C61" s="1456">
        <v>2244</v>
      </c>
    </row>
    <row r="62" spans="1:3" ht="15.75">
      <c r="A62" s="1456">
        <v>2245</v>
      </c>
      <c r="B62" s="1464" t="s">
        <v>1301</v>
      </c>
      <c r="C62" s="1456">
        <v>2245</v>
      </c>
    </row>
    <row r="63" spans="1:3" ht="15.75">
      <c r="A63" s="1456">
        <v>2246</v>
      </c>
      <c r="B63" s="1463" t="s">
        <v>1302</v>
      </c>
      <c r="C63" s="1456">
        <v>2246</v>
      </c>
    </row>
    <row r="64" spans="1:3" ht="15.75">
      <c r="A64" s="1456">
        <v>2247</v>
      </c>
      <c r="B64" s="1463" t="s">
        <v>1303</v>
      </c>
      <c r="C64" s="1456">
        <v>2247</v>
      </c>
    </row>
    <row r="65" spans="1:3" ht="15.75">
      <c r="A65" s="1456">
        <v>2248</v>
      </c>
      <c r="B65" s="1463" t="s">
        <v>1304</v>
      </c>
      <c r="C65" s="1456">
        <v>2248</v>
      </c>
    </row>
    <row r="66" spans="1:3" ht="15.75">
      <c r="A66" s="1456">
        <v>2249</v>
      </c>
      <c r="B66" s="1463" t="s">
        <v>1305</v>
      </c>
      <c r="C66" s="1456">
        <v>2249</v>
      </c>
    </row>
    <row r="67" spans="1:3" ht="15.75">
      <c r="A67" s="1456">
        <v>2258</v>
      </c>
      <c r="B67" s="1459" t="s">
        <v>1306</v>
      </c>
      <c r="C67" s="1456">
        <v>2258</v>
      </c>
    </row>
    <row r="68" spans="1:3" ht="15.75">
      <c r="A68" s="1456">
        <v>2259</v>
      </c>
      <c r="B68" s="1462" t="s">
        <v>1307</v>
      </c>
      <c r="C68" s="1456">
        <v>2259</v>
      </c>
    </row>
    <row r="69" spans="1:3" ht="15.75">
      <c r="A69" s="1456">
        <v>2261</v>
      </c>
      <c r="B69" s="1460" t="s">
        <v>1308</v>
      </c>
      <c r="C69" s="1456">
        <v>2261</v>
      </c>
    </row>
    <row r="70" spans="1:3" ht="15.75">
      <c r="A70" s="1456">
        <v>2268</v>
      </c>
      <c r="B70" s="1459" t="s">
        <v>1309</v>
      </c>
      <c r="C70" s="1456">
        <v>2268</v>
      </c>
    </row>
    <row r="71" spans="1:3" ht="15.75">
      <c r="A71" s="1456">
        <v>2279</v>
      </c>
      <c r="B71" s="1460" t="s">
        <v>1310</v>
      </c>
      <c r="C71" s="1456">
        <v>2279</v>
      </c>
    </row>
    <row r="72" spans="1:3" ht="15.75">
      <c r="A72" s="1456">
        <v>2281</v>
      </c>
      <c r="B72" s="1462" t="s">
        <v>1311</v>
      </c>
      <c r="C72" s="1456">
        <v>2281</v>
      </c>
    </row>
    <row r="73" spans="1:3" ht="15.75">
      <c r="A73" s="1456">
        <v>2282</v>
      </c>
      <c r="B73" s="1462" t="s">
        <v>1312</v>
      </c>
      <c r="C73" s="1456">
        <v>2282</v>
      </c>
    </row>
    <row r="74" spans="1:3" ht="15.75">
      <c r="A74" s="1456">
        <v>2283</v>
      </c>
      <c r="B74" s="1462" t="s">
        <v>1313</v>
      </c>
      <c r="C74" s="1456">
        <v>2283</v>
      </c>
    </row>
    <row r="75" spans="1:3" ht="15.75">
      <c r="A75" s="1456">
        <v>2284</v>
      </c>
      <c r="B75" s="1462" t="s">
        <v>1314</v>
      </c>
      <c r="C75" s="1456">
        <v>2284</v>
      </c>
    </row>
    <row r="76" spans="1:3" ht="15.75">
      <c r="A76" s="1456">
        <v>2285</v>
      </c>
      <c r="B76" s="1462" t="s">
        <v>1315</v>
      </c>
      <c r="C76" s="1456">
        <v>2285</v>
      </c>
    </row>
    <row r="77" spans="1:3" ht="15.75">
      <c r="A77" s="1456">
        <v>2288</v>
      </c>
      <c r="B77" s="1462" t="s">
        <v>1316</v>
      </c>
      <c r="C77" s="1456">
        <v>2288</v>
      </c>
    </row>
    <row r="78" spans="1:3" ht="15.75">
      <c r="A78" s="1456">
        <v>2289</v>
      </c>
      <c r="B78" s="1462" t="s">
        <v>1317</v>
      </c>
      <c r="C78" s="1456">
        <v>2289</v>
      </c>
    </row>
    <row r="79" spans="1:3" ht="15.75">
      <c r="A79" s="1456">
        <v>3301</v>
      </c>
      <c r="B79" s="1459" t="s">
        <v>1318</v>
      </c>
      <c r="C79" s="1456">
        <v>3301</v>
      </c>
    </row>
    <row r="80" spans="1:3" ht="15.75">
      <c r="A80" s="1456">
        <v>3311</v>
      </c>
      <c r="B80" s="1459" t="s">
        <v>1089</v>
      </c>
      <c r="C80" s="1456">
        <v>3311</v>
      </c>
    </row>
    <row r="81" spans="1:3" ht="15.75">
      <c r="A81" s="1456">
        <v>3312</v>
      </c>
      <c r="B81" s="1460" t="s">
        <v>1090</v>
      </c>
      <c r="C81" s="1456">
        <v>3312</v>
      </c>
    </row>
    <row r="82" spans="1:3" ht="15.75">
      <c r="A82" s="1456">
        <v>3318</v>
      </c>
      <c r="B82" s="1462" t="s">
        <v>1319</v>
      </c>
      <c r="C82" s="1456">
        <v>3318</v>
      </c>
    </row>
    <row r="83" spans="1:3" ht="15.75">
      <c r="A83" s="1456">
        <v>3321</v>
      </c>
      <c r="B83" s="1459" t="s">
        <v>1081</v>
      </c>
      <c r="C83" s="1456">
        <v>3321</v>
      </c>
    </row>
    <row r="84" spans="1:3" ht="15.75">
      <c r="A84" s="1456">
        <v>3322</v>
      </c>
      <c r="B84" s="1460" t="s">
        <v>1082</v>
      </c>
      <c r="C84" s="1456">
        <v>3322</v>
      </c>
    </row>
    <row r="85" spans="1:3" ht="15.75">
      <c r="A85" s="1456">
        <v>3323</v>
      </c>
      <c r="B85" s="1462" t="s">
        <v>1080</v>
      </c>
      <c r="C85" s="1456">
        <v>3323</v>
      </c>
    </row>
    <row r="86" spans="1:3" ht="15.75">
      <c r="A86" s="1456">
        <v>3324</v>
      </c>
      <c r="B86" s="1462" t="s">
        <v>1320</v>
      </c>
      <c r="C86" s="1456">
        <v>3324</v>
      </c>
    </row>
    <row r="87" spans="1:3" ht="15.75">
      <c r="A87" s="1456">
        <v>3325</v>
      </c>
      <c r="B87" s="1460" t="s">
        <v>1083</v>
      </c>
      <c r="C87" s="1456">
        <v>3325</v>
      </c>
    </row>
    <row r="88" spans="1:3" ht="15.75">
      <c r="A88" s="1456">
        <v>3326</v>
      </c>
      <c r="B88" s="1459" t="s">
        <v>1084</v>
      </c>
      <c r="C88" s="1456">
        <v>3326</v>
      </c>
    </row>
    <row r="89" spans="1:3" ht="15.75">
      <c r="A89" s="1456">
        <v>3327</v>
      </c>
      <c r="B89" s="1459" t="s">
        <v>1085</v>
      </c>
      <c r="C89" s="1456">
        <v>3327</v>
      </c>
    </row>
    <row r="90" spans="1:3" ht="15.75">
      <c r="A90" s="1456">
        <v>3332</v>
      </c>
      <c r="B90" s="1459" t="s">
        <v>1321</v>
      </c>
      <c r="C90" s="1456">
        <v>3332</v>
      </c>
    </row>
    <row r="91" spans="1:3" ht="15.75">
      <c r="A91" s="1456">
        <v>3333</v>
      </c>
      <c r="B91" s="1460" t="s">
        <v>1322</v>
      </c>
      <c r="C91" s="1456">
        <v>3333</v>
      </c>
    </row>
    <row r="92" spans="1:3" ht="15.75">
      <c r="A92" s="1456">
        <v>3334</v>
      </c>
      <c r="B92" s="1460" t="s">
        <v>1401</v>
      </c>
      <c r="C92" s="1456">
        <v>3334</v>
      </c>
    </row>
    <row r="93" spans="1:3" ht="15.75">
      <c r="A93" s="1456">
        <v>3336</v>
      </c>
      <c r="B93" s="1460" t="s">
        <v>1402</v>
      </c>
      <c r="C93" s="1456">
        <v>3336</v>
      </c>
    </row>
    <row r="94" spans="1:3" ht="15.75">
      <c r="A94" s="1456">
        <v>3337</v>
      </c>
      <c r="B94" s="1459" t="s">
        <v>1086</v>
      </c>
      <c r="C94" s="1456">
        <v>3337</v>
      </c>
    </row>
    <row r="95" spans="1:3" ht="15.75">
      <c r="A95" s="1456">
        <v>3338</v>
      </c>
      <c r="B95" s="1459" t="s">
        <v>1087</v>
      </c>
      <c r="C95" s="1456">
        <v>3338</v>
      </c>
    </row>
    <row r="96" spans="1:3" ht="15.75">
      <c r="A96" s="1456">
        <v>3341</v>
      </c>
      <c r="B96" s="1460" t="s">
        <v>1403</v>
      </c>
      <c r="C96" s="1456">
        <v>3341</v>
      </c>
    </row>
    <row r="97" spans="1:3" ht="15.75">
      <c r="A97" s="1456">
        <v>3349</v>
      </c>
      <c r="B97" s="1460" t="s">
        <v>1323</v>
      </c>
      <c r="C97" s="1456">
        <v>3349</v>
      </c>
    </row>
    <row r="98" spans="1:3" ht="15.75">
      <c r="A98" s="1456">
        <v>3359</v>
      </c>
      <c r="B98" s="1460" t="s">
        <v>1324</v>
      </c>
      <c r="C98" s="1456">
        <v>3359</v>
      </c>
    </row>
    <row r="99" spans="1:3" ht="15.75">
      <c r="A99" s="1456">
        <v>3369</v>
      </c>
      <c r="B99" s="1460" t="s">
        <v>1325</v>
      </c>
      <c r="C99" s="1456">
        <v>3369</v>
      </c>
    </row>
    <row r="100" spans="1:3" ht="15.75">
      <c r="A100" s="1456">
        <v>3388</v>
      </c>
      <c r="B100" s="1459" t="s">
        <v>1978</v>
      </c>
      <c r="C100" s="1456">
        <v>3388</v>
      </c>
    </row>
    <row r="101" spans="1:3" ht="15.75">
      <c r="A101" s="1456">
        <v>3389</v>
      </c>
      <c r="B101" s="1460" t="s">
        <v>1979</v>
      </c>
      <c r="C101" s="1456">
        <v>3389</v>
      </c>
    </row>
    <row r="102" spans="1:3" ht="15.75">
      <c r="A102" s="1456">
        <v>4401</v>
      </c>
      <c r="B102" s="1459" t="s">
        <v>1980</v>
      </c>
      <c r="C102" s="1456">
        <v>4401</v>
      </c>
    </row>
    <row r="103" spans="1:3" ht="15.75">
      <c r="A103" s="1456">
        <v>4412</v>
      </c>
      <c r="B103" s="1462" t="s">
        <v>1981</v>
      </c>
      <c r="C103" s="1456">
        <v>4412</v>
      </c>
    </row>
    <row r="104" spans="1:3" ht="15.75">
      <c r="A104" s="1456">
        <v>4415</v>
      </c>
      <c r="B104" s="1460" t="s">
        <v>1982</v>
      </c>
      <c r="C104" s="1456">
        <v>4415</v>
      </c>
    </row>
    <row r="105" spans="1:3" ht="15.75">
      <c r="A105" s="1456">
        <v>4418</v>
      </c>
      <c r="B105" s="1460" t="s">
        <v>1983</v>
      </c>
      <c r="C105" s="1456">
        <v>4418</v>
      </c>
    </row>
    <row r="106" spans="1:3" ht="15.75">
      <c r="A106" s="1456">
        <v>4429</v>
      </c>
      <c r="B106" s="1459" t="s">
        <v>1984</v>
      </c>
      <c r="C106" s="1456">
        <v>4429</v>
      </c>
    </row>
    <row r="107" spans="1:3" ht="15.75">
      <c r="A107" s="1456">
        <v>4431</v>
      </c>
      <c r="B107" s="1460" t="s">
        <v>1091</v>
      </c>
      <c r="C107" s="1456">
        <v>4431</v>
      </c>
    </row>
    <row r="108" spans="1:3" ht="15.75">
      <c r="A108" s="1456">
        <v>4433</v>
      </c>
      <c r="B108" s="1460" t="s">
        <v>1985</v>
      </c>
      <c r="C108" s="1456">
        <v>4433</v>
      </c>
    </row>
    <row r="109" spans="1:3" ht="15.75">
      <c r="A109" s="1456">
        <v>4436</v>
      </c>
      <c r="B109" s="1460" t="s">
        <v>1986</v>
      </c>
      <c r="C109" s="1456">
        <v>4436</v>
      </c>
    </row>
    <row r="110" spans="1:3" ht="15.75">
      <c r="A110" s="1456">
        <v>4437</v>
      </c>
      <c r="B110" s="1461" t="s">
        <v>1987</v>
      </c>
      <c r="C110" s="1456">
        <v>4437</v>
      </c>
    </row>
    <row r="111" spans="1:3" ht="15.75">
      <c r="A111" s="1456">
        <v>4450</v>
      </c>
      <c r="B111" s="1460" t="s">
        <v>1988</v>
      </c>
      <c r="C111" s="1456">
        <v>4450</v>
      </c>
    </row>
    <row r="112" spans="1:3" ht="15.75">
      <c r="A112" s="1456">
        <v>4451</v>
      </c>
      <c r="B112" s="1465" t="s">
        <v>1989</v>
      </c>
      <c r="C112" s="1456">
        <v>4451</v>
      </c>
    </row>
    <row r="113" spans="1:3" ht="15.75">
      <c r="A113" s="1456">
        <v>4452</v>
      </c>
      <c r="B113" s="1465" t="s">
        <v>1990</v>
      </c>
      <c r="C113" s="1456">
        <v>4452</v>
      </c>
    </row>
    <row r="114" spans="1:3" ht="15.75">
      <c r="A114" s="1456">
        <v>4453</v>
      </c>
      <c r="B114" s="1465" t="s">
        <v>1991</v>
      </c>
      <c r="C114" s="1456">
        <v>4453</v>
      </c>
    </row>
    <row r="115" spans="1:3" ht="15.75">
      <c r="A115" s="1456">
        <v>4454</v>
      </c>
      <c r="B115" s="1466" t="s">
        <v>1992</v>
      </c>
      <c r="C115" s="1456">
        <v>4454</v>
      </c>
    </row>
    <row r="116" spans="1:3" ht="15.75">
      <c r="A116" s="1456">
        <v>4455</v>
      </c>
      <c r="B116" s="1466" t="s">
        <v>1092</v>
      </c>
      <c r="C116" s="1456">
        <v>4455</v>
      </c>
    </row>
    <row r="117" spans="1:3" ht="15.75">
      <c r="A117" s="1456">
        <v>4456</v>
      </c>
      <c r="B117" s="1465" t="s">
        <v>1993</v>
      </c>
      <c r="C117" s="1456">
        <v>4456</v>
      </c>
    </row>
    <row r="118" spans="1:3" ht="15.75">
      <c r="A118" s="1456">
        <v>4457</v>
      </c>
      <c r="B118" s="1467" t="s">
        <v>1093</v>
      </c>
      <c r="C118" s="1456">
        <v>4457</v>
      </c>
    </row>
    <row r="119" spans="1:3" ht="15.75">
      <c r="A119" s="1456">
        <v>4458</v>
      </c>
      <c r="B119" s="1467" t="s">
        <v>1094</v>
      </c>
      <c r="C119" s="1456">
        <v>4458</v>
      </c>
    </row>
    <row r="120" spans="1:3" ht="15.75">
      <c r="A120" s="1456">
        <v>4459</v>
      </c>
      <c r="B120" s="1467" t="s">
        <v>749</v>
      </c>
      <c r="C120" s="1456">
        <v>4459</v>
      </c>
    </row>
    <row r="121" spans="1:3" ht="15.75">
      <c r="A121" s="1456">
        <v>4465</v>
      </c>
      <c r="B121" s="1457" t="s">
        <v>1994</v>
      </c>
      <c r="C121" s="1456">
        <v>4465</v>
      </c>
    </row>
    <row r="122" spans="1:3" ht="15.75">
      <c r="A122" s="1456">
        <v>4467</v>
      </c>
      <c r="B122" s="1458" t="s">
        <v>1995</v>
      </c>
      <c r="C122" s="1456">
        <v>4467</v>
      </c>
    </row>
    <row r="123" spans="1:3" ht="15.75">
      <c r="A123" s="1456">
        <v>4468</v>
      </c>
      <c r="B123" s="1459" t="s">
        <v>1996</v>
      </c>
      <c r="C123" s="1456">
        <v>4468</v>
      </c>
    </row>
    <row r="124" spans="1:3" ht="15.75">
      <c r="A124" s="1456">
        <v>4469</v>
      </c>
      <c r="B124" s="1460" t="s">
        <v>1997</v>
      </c>
      <c r="C124" s="1456">
        <v>4469</v>
      </c>
    </row>
    <row r="125" spans="1:3" ht="15.75">
      <c r="A125" s="1456">
        <v>5501</v>
      </c>
      <c r="B125" s="1459" t="s">
        <v>1998</v>
      </c>
      <c r="C125" s="1456">
        <v>5501</v>
      </c>
    </row>
    <row r="126" spans="1:3" ht="15.75">
      <c r="A126" s="1456">
        <v>5511</v>
      </c>
      <c r="B126" s="1464" t="s">
        <v>1999</v>
      </c>
      <c r="C126" s="1456">
        <v>5511</v>
      </c>
    </row>
    <row r="127" spans="1:3" ht="15.75">
      <c r="A127" s="1456">
        <v>5512</v>
      </c>
      <c r="B127" s="1459" t="s">
        <v>2000</v>
      </c>
      <c r="C127" s="1456">
        <v>5512</v>
      </c>
    </row>
    <row r="128" spans="1:3" ht="15.75">
      <c r="A128" s="1456">
        <v>5513</v>
      </c>
      <c r="B128" s="1467" t="s">
        <v>1426</v>
      </c>
      <c r="C128" s="1456">
        <v>5513</v>
      </c>
    </row>
    <row r="129" spans="1:3" ht="15.75">
      <c r="A129" s="1456">
        <v>5514</v>
      </c>
      <c r="B129" s="1467" t="s">
        <v>1427</v>
      </c>
      <c r="C129" s="1456">
        <v>5514</v>
      </c>
    </row>
    <row r="130" spans="1:3" ht="15.75">
      <c r="A130" s="1456">
        <v>5515</v>
      </c>
      <c r="B130" s="1467" t="s">
        <v>1428</v>
      </c>
      <c r="C130" s="1456">
        <v>5515</v>
      </c>
    </row>
    <row r="131" spans="1:3" ht="15.75">
      <c r="A131" s="1456">
        <v>5516</v>
      </c>
      <c r="B131" s="1467" t="s">
        <v>1429</v>
      </c>
      <c r="C131" s="1456">
        <v>5516</v>
      </c>
    </row>
    <row r="132" spans="1:3" ht="15.75">
      <c r="A132" s="1456">
        <v>5517</v>
      </c>
      <c r="B132" s="1467" t="s">
        <v>1430</v>
      </c>
      <c r="C132" s="1456">
        <v>5517</v>
      </c>
    </row>
    <row r="133" spans="1:3" ht="15.75">
      <c r="A133" s="1456">
        <v>5518</v>
      </c>
      <c r="B133" s="1459" t="s">
        <v>1431</v>
      </c>
      <c r="C133" s="1456">
        <v>5518</v>
      </c>
    </row>
    <row r="134" spans="1:3" ht="15.75">
      <c r="A134" s="1456">
        <v>5519</v>
      </c>
      <c r="B134" s="1459" t="s">
        <v>1432</v>
      </c>
      <c r="C134" s="1456">
        <v>5519</v>
      </c>
    </row>
    <row r="135" spans="1:3" ht="15.75">
      <c r="A135" s="1456">
        <v>5521</v>
      </c>
      <c r="B135" s="1459" t="s">
        <v>1433</v>
      </c>
      <c r="C135" s="1456">
        <v>5521</v>
      </c>
    </row>
    <row r="136" spans="1:3" ht="15.75">
      <c r="A136" s="1456">
        <v>5522</v>
      </c>
      <c r="B136" s="1468" t="s">
        <v>1434</v>
      </c>
      <c r="C136" s="1456">
        <v>5522</v>
      </c>
    </row>
    <row r="137" spans="1:3" ht="15.75">
      <c r="A137" s="1456">
        <v>5524</v>
      </c>
      <c r="B137" s="1457" t="s">
        <v>1435</v>
      </c>
      <c r="C137" s="1456">
        <v>5524</v>
      </c>
    </row>
    <row r="138" spans="1:3" ht="15.75">
      <c r="A138" s="1456">
        <v>5525</v>
      </c>
      <c r="B138" s="1464" t="s">
        <v>1436</v>
      </c>
      <c r="C138" s="1456">
        <v>5525</v>
      </c>
    </row>
    <row r="139" spans="1:3" ht="15.75">
      <c r="A139" s="1456">
        <v>5526</v>
      </c>
      <c r="B139" s="1461" t="s">
        <v>1437</v>
      </c>
      <c r="C139" s="1456">
        <v>5526</v>
      </c>
    </row>
    <row r="140" spans="1:3" ht="15.75">
      <c r="A140" s="1456">
        <v>5527</v>
      </c>
      <c r="B140" s="1461" t="s">
        <v>1438</v>
      </c>
      <c r="C140" s="1456">
        <v>5527</v>
      </c>
    </row>
    <row r="141" spans="1:3" ht="15.75">
      <c r="A141" s="1456">
        <v>5528</v>
      </c>
      <c r="B141" s="1461" t="s">
        <v>1439</v>
      </c>
      <c r="C141" s="1456">
        <v>5528</v>
      </c>
    </row>
    <row r="142" spans="1:3" ht="15.75">
      <c r="A142" s="1456">
        <v>5529</v>
      </c>
      <c r="B142" s="1461" t="s">
        <v>1440</v>
      </c>
      <c r="C142" s="1456">
        <v>5529</v>
      </c>
    </row>
    <row r="143" spans="1:3" ht="15.75">
      <c r="A143" s="1456">
        <v>5530</v>
      </c>
      <c r="B143" s="1461" t="s">
        <v>1441</v>
      </c>
      <c r="C143" s="1456">
        <v>5530</v>
      </c>
    </row>
    <row r="144" spans="1:3" ht="15.75">
      <c r="A144" s="1456">
        <v>5531</v>
      </c>
      <c r="B144" s="1464" t="s">
        <v>1442</v>
      </c>
      <c r="C144" s="1456">
        <v>5531</v>
      </c>
    </row>
    <row r="145" spans="1:3" ht="15.75">
      <c r="A145" s="1456">
        <v>5532</v>
      </c>
      <c r="B145" s="1468" t="s">
        <v>1443</v>
      </c>
      <c r="C145" s="1456">
        <v>5532</v>
      </c>
    </row>
    <row r="146" spans="1:3" ht="15.75">
      <c r="A146" s="1456">
        <v>5533</v>
      </c>
      <c r="B146" s="1468" t="s">
        <v>1444</v>
      </c>
      <c r="C146" s="1456">
        <v>5533</v>
      </c>
    </row>
    <row r="147" spans="1:3" ht="15">
      <c r="A147" s="1469">
        <v>5534</v>
      </c>
      <c r="B147" s="1468" t="s">
        <v>1445</v>
      </c>
      <c r="C147" s="1469">
        <v>5534</v>
      </c>
    </row>
    <row r="148" spans="1:3" ht="15">
      <c r="A148" s="1469">
        <v>5535</v>
      </c>
      <c r="B148" s="1468" t="s">
        <v>1446</v>
      </c>
      <c r="C148" s="1469">
        <v>5535</v>
      </c>
    </row>
    <row r="149" spans="1:3" ht="15.75">
      <c r="A149" s="1456">
        <v>5538</v>
      </c>
      <c r="B149" s="1464" t="s">
        <v>1447</v>
      </c>
      <c r="C149" s="1456">
        <v>5538</v>
      </c>
    </row>
    <row r="150" spans="1:3" ht="15.75">
      <c r="A150" s="1456">
        <v>5540</v>
      </c>
      <c r="B150" s="1468" t="s">
        <v>1448</v>
      </c>
      <c r="C150" s="1456">
        <v>5540</v>
      </c>
    </row>
    <row r="151" spans="1:3" ht="15.75">
      <c r="A151" s="1456">
        <v>5541</v>
      </c>
      <c r="B151" s="1468" t="s">
        <v>1449</v>
      </c>
      <c r="C151" s="1456">
        <v>5541</v>
      </c>
    </row>
    <row r="152" spans="1:3" ht="15.75">
      <c r="A152" s="1456">
        <v>5545</v>
      </c>
      <c r="B152" s="1468" t="s">
        <v>1450</v>
      </c>
      <c r="C152" s="1456">
        <v>5545</v>
      </c>
    </row>
    <row r="153" spans="1:3" ht="15.75">
      <c r="A153" s="1456">
        <v>5546</v>
      </c>
      <c r="B153" s="1468" t="s">
        <v>1451</v>
      </c>
      <c r="C153" s="1456">
        <v>5546</v>
      </c>
    </row>
    <row r="154" spans="1:3" ht="15.75">
      <c r="A154" s="1456">
        <v>5547</v>
      </c>
      <c r="B154" s="1468" t="s">
        <v>1452</v>
      </c>
      <c r="C154" s="1456">
        <v>5547</v>
      </c>
    </row>
    <row r="155" spans="1:3" ht="15.75">
      <c r="A155" s="1456">
        <v>5548</v>
      </c>
      <c r="B155" s="1468" t="s">
        <v>1453</v>
      </c>
      <c r="C155" s="1456">
        <v>5548</v>
      </c>
    </row>
    <row r="156" spans="1:3" ht="15.75">
      <c r="A156" s="1456">
        <v>5550</v>
      </c>
      <c r="B156" s="1468" t="s">
        <v>1454</v>
      </c>
      <c r="C156" s="1456">
        <v>5550</v>
      </c>
    </row>
    <row r="157" spans="1:3" ht="15.75">
      <c r="A157" s="1456">
        <v>5551</v>
      </c>
      <c r="B157" s="1468" t="s">
        <v>1455</v>
      </c>
      <c r="C157" s="1456">
        <v>5551</v>
      </c>
    </row>
    <row r="158" spans="1:3" ht="15.75">
      <c r="A158" s="1456">
        <v>5553</v>
      </c>
      <c r="B158" s="1468" t="s">
        <v>1456</v>
      </c>
      <c r="C158" s="1456">
        <v>5553</v>
      </c>
    </row>
    <row r="159" spans="1:3" ht="15.75">
      <c r="A159" s="1456">
        <v>5554</v>
      </c>
      <c r="B159" s="1464" t="s">
        <v>1457</v>
      </c>
      <c r="C159" s="1456">
        <v>5554</v>
      </c>
    </row>
    <row r="160" spans="1:3" ht="15.75">
      <c r="A160" s="1456">
        <v>5556</v>
      </c>
      <c r="B160" s="1460" t="s">
        <v>1458</v>
      </c>
      <c r="C160" s="1456">
        <v>5556</v>
      </c>
    </row>
    <row r="161" spans="1:3" ht="15.75">
      <c r="A161" s="1456">
        <v>5561</v>
      </c>
      <c r="B161" s="1470" t="s">
        <v>1459</v>
      </c>
      <c r="C161" s="1456">
        <v>5561</v>
      </c>
    </row>
    <row r="162" spans="1:3" ht="15.75">
      <c r="A162" s="1456">
        <v>5562</v>
      </c>
      <c r="B162" s="1470" t="s">
        <v>1460</v>
      </c>
      <c r="C162" s="1456">
        <v>5562</v>
      </c>
    </row>
    <row r="163" spans="1:3" ht="15.75">
      <c r="A163" s="1456">
        <v>5588</v>
      </c>
      <c r="B163" s="1459" t="s">
        <v>1461</v>
      </c>
      <c r="C163" s="1456">
        <v>5588</v>
      </c>
    </row>
    <row r="164" spans="1:3" ht="15.75">
      <c r="A164" s="1456">
        <v>5589</v>
      </c>
      <c r="B164" s="1459" t="s">
        <v>1462</v>
      </c>
      <c r="C164" s="1456">
        <v>5589</v>
      </c>
    </row>
    <row r="165" spans="1:3" ht="15.75">
      <c r="A165" s="1456">
        <v>6601</v>
      </c>
      <c r="B165" s="1459" t="s">
        <v>1463</v>
      </c>
      <c r="C165" s="1456">
        <v>6601</v>
      </c>
    </row>
    <row r="166" spans="1:3" ht="15.75">
      <c r="A166" s="1456">
        <v>6602</v>
      </c>
      <c r="B166" s="1460" t="s">
        <v>1464</v>
      </c>
      <c r="C166" s="1456">
        <v>6602</v>
      </c>
    </row>
    <row r="167" spans="1:3" ht="15.75">
      <c r="A167" s="1456">
        <v>6603</v>
      </c>
      <c r="B167" s="1460" t="s">
        <v>1465</v>
      </c>
      <c r="C167" s="1456">
        <v>6603</v>
      </c>
    </row>
    <row r="168" spans="1:3" ht="15.75">
      <c r="A168" s="1456">
        <v>6604</v>
      </c>
      <c r="B168" s="1460" t="s">
        <v>1466</v>
      </c>
      <c r="C168" s="1456">
        <v>6604</v>
      </c>
    </row>
    <row r="169" spans="1:3" ht="15.75">
      <c r="A169" s="1456">
        <v>6605</v>
      </c>
      <c r="B169" s="1460" t="s">
        <v>1467</v>
      </c>
      <c r="C169" s="1456">
        <v>6605</v>
      </c>
    </row>
    <row r="170" spans="1:3" ht="15">
      <c r="A170" s="1469">
        <v>6606</v>
      </c>
      <c r="B170" s="1462" t="s">
        <v>1468</v>
      </c>
      <c r="C170" s="1469">
        <v>6606</v>
      </c>
    </row>
    <row r="171" spans="1:3" ht="15.75">
      <c r="A171" s="1456">
        <v>6618</v>
      </c>
      <c r="B171" s="1459" t="s">
        <v>1469</v>
      </c>
      <c r="C171" s="1456">
        <v>6618</v>
      </c>
    </row>
    <row r="172" spans="1:3" ht="15.75">
      <c r="A172" s="1456">
        <v>6619</v>
      </c>
      <c r="B172" s="1460" t="s">
        <v>1470</v>
      </c>
      <c r="C172" s="1456">
        <v>6619</v>
      </c>
    </row>
    <row r="173" spans="1:3" ht="15.75">
      <c r="A173" s="1456">
        <v>6621</v>
      </c>
      <c r="B173" s="1459" t="s">
        <v>1471</v>
      </c>
      <c r="C173" s="1456">
        <v>6621</v>
      </c>
    </row>
    <row r="174" spans="1:3" ht="15.75">
      <c r="A174" s="1456">
        <v>6622</v>
      </c>
      <c r="B174" s="1460" t="s">
        <v>1472</v>
      </c>
      <c r="C174" s="1456">
        <v>6622</v>
      </c>
    </row>
    <row r="175" spans="1:3" ht="15.75">
      <c r="A175" s="1456">
        <v>6623</v>
      </c>
      <c r="B175" s="1460" t="s">
        <v>1473</v>
      </c>
      <c r="C175" s="1456">
        <v>6623</v>
      </c>
    </row>
    <row r="176" spans="1:3" ht="15.75">
      <c r="A176" s="1456">
        <v>6624</v>
      </c>
      <c r="B176" s="1460" t="s">
        <v>1474</v>
      </c>
      <c r="C176" s="1456">
        <v>6624</v>
      </c>
    </row>
    <row r="177" spans="1:3" ht="15.75">
      <c r="A177" s="1456">
        <v>6625</v>
      </c>
      <c r="B177" s="1461" t="s">
        <v>1475</v>
      </c>
      <c r="C177" s="1456">
        <v>6625</v>
      </c>
    </row>
    <row r="178" spans="1:3" ht="15.75">
      <c r="A178" s="1456">
        <v>6626</v>
      </c>
      <c r="B178" s="1461" t="s">
        <v>1360</v>
      </c>
      <c r="C178" s="1456">
        <v>6626</v>
      </c>
    </row>
    <row r="179" spans="1:3" ht="15.75">
      <c r="A179" s="1456">
        <v>6627</v>
      </c>
      <c r="B179" s="1461" t="s">
        <v>1361</v>
      </c>
      <c r="C179" s="1456">
        <v>6627</v>
      </c>
    </row>
    <row r="180" spans="1:3" ht="15.75">
      <c r="A180" s="1456">
        <v>6628</v>
      </c>
      <c r="B180" s="1467" t="s">
        <v>1362</v>
      </c>
      <c r="C180" s="1456">
        <v>6628</v>
      </c>
    </row>
    <row r="181" spans="1:3" ht="15.75">
      <c r="A181" s="1456">
        <v>6629</v>
      </c>
      <c r="B181" s="1470" t="s">
        <v>1363</v>
      </c>
      <c r="C181" s="1456">
        <v>6629</v>
      </c>
    </row>
    <row r="182" spans="1:3" ht="15.75">
      <c r="A182" s="1471">
        <v>7701</v>
      </c>
      <c r="B182" s="1459" t="s">
        <v>1364</v>
      </c>
      <c r="C182" s="1471">
        <v>7701</v>
      </c>
    </row>
    <row r="183" spans="1:3" ht="15.75">
      <c r="A183" s="1456">
        <v>7708</v>
      </c>
      <c r="B183" s="1459" t="s">
        <v>1365</v>
      </c>
      <c r="C183" s="1456">
        <v>7708</v>
      </c>
    </row>
    <row r="184" spans="1:3" ht="15.75">
      <c r="A184" s="1456">
        <v>7711</v>
      </c>
      <c r="B184" s="1462" t="s">
        <v>1366</v>
      </c>
      <c r="C184" s="1456">
        <v>7711</v>
      </c>
    </row>
    <row r="185" spans="1:3" ht="15.75">
      <c r="A185" s="1456">
        <v>7712</v>
      </c>
      <c r="B185" s="1459" t="s">
        <v>1367</v>
      </c>
      <c r="C185" s="1456">
        <v>7712</v>
      </c>
    </row>
    <row r="186" spans="1:3" ht="15.75">
      <c r="A186" s="1456">
        <v>7713</v>
      </c>
      <c r="B186" s="1472" t="s">
        <v>1368</v>
      </c>
      <c r="C186" s="1456">
        <v>7713</v>
      </c>
    </row>
    <row r="187" spans="1:3" ht="15.75">
      <c r="A187" s="1456">
        <v>7714</v>
      </c>
      <c r="B187" s="1458" t="s">
        <v>1369</v>
      </c>
      <c r="C187" s="1456">
        <v>7714</v>
      </c>
    </row>
    <row r="188" spans="1:3" ht="15.75">
      <c r="A188" s="1456">
        <v>7718</v>
      </c>
      <c r="B188" s="1459" t="s">
        <v>1370</v>
      </c>
      <c r="C188" s="1456">
        <v>7718</v>
      </c>
    </row>
    <row r="189" spans="1:3" ht="15.75">
      <c r="A189" s="1456">
        <v>7719</v>
      </c>
      <c r="B189" s="1460" t="s">
        <v>1371</v>
      </c>
      <c r="C189" s="1456">
        <v>7719</v>
      </c>
    </row>
    <row r="190" spans="1:3" ht="15.75">
      <c r="A190" s="1456">
        <v>7731</v>
      </c>
      <c r="B190" s="1459" t="s">
        <v>1372</v>
      </c>
      <c r="C190" s="1456">
        <v>7731</v>
      </c>
    </row>
    <row r="191" spans="1:3" ht="15.75">
      <c r="A191" s="1456">
        <v>7732</v>
      </c>
      <c r="B191" s="1460" t="s">
        <v>1373</v>
      </c>
      <c r="C191" s="1456">
        <v>7732</v>
      </c>
    </row>
    <row r="192" spans="1:3" ht="15.75">
      <c r="A192" s="1456">
        <v>7733</v>
      </c>
      <c r="B192" s="1460" t="s">
        <v>1374</v>
      </c>
      <c r="C192" s="1456">
        <v>7733</v>
      </c>
    </row>
    <row r="193" spans="1:3" ht="15.75">
      <c r="A193" s="1456">
        <v>7735</v>
      </c>
      <c r="B193" s="1460" t="s">
        <v>1375</v>
      </c>
      <c r="C193" s="1456">
        <v>7735</v>
      </c>
    </row>
    <row r="194" spans="1:3" ht="15.75">
      <c r="A194" s="1456">
        <v>7736</v>
      </c>
      <c r="B194" s="1459" t="s">
        <v>1376</v>
      </c>
      <c r="C194" s="1456">
        <v>7736</v>
      </c>
    </row>
    <row r="195" spans="1:3" ht="15.75">
      <c r="A195" s="1456">
        <v>7737</v>
      </c>
      <c r="B195" s="1460" t="s">
        <v>1377</v>
      </c>
      <c r="C195" s="1456">
        <v>7737</v>
      </c>
    </row>
    <row r="196" spans="1:3" ht="15.75">
      <c r="A196" s="1456">
        <v>7738</v>
      </c>
      <c r="B196" s="1460" t="s">
        <v>1378</v>
      </c>
      <c r="C196" s="1456">
        <v>7738</v>
      </c>
    </row>
    <row r="197" spans="1:3" ht="15.75">
      <c r="A197" s="1456">
        <v>7739</v>
      </c>
      <c r="B197" s="1464" t="s">
        <v>1379</v>
      </c>
      <c r="C197" s="1456">
        <v>7739</v>
      </c>
    </row>
    <row r="198" spans="1:3" ht="15.75">
      <c r="A198" s="1456">
        <v>7740</v>
      </c>
      <c r="B198" s="1464" t="s">
        <v>1380</v>
      </c>
      <c r="C198" s="1456">
        <v>7740</v>
      </c>
    </row>
    <row r="199" spans="1:3" ht="15.75">
      <c r="A199" s="1456">
        <v>7741</v>
      </c>
      <c r="B199" s="1460" t="s">
        <v>1381</v>
      </c>
      <c r="C199" s="1456">
        <v>7741</v>
      </c>
    </row>
    <row r="200" spans="1:3" ht="15.75">
      <c r="A200" s="1456">
        <v>7742</v>
      </c>
      <c r="B200" s="1460" t="s">
        <v>1382</v>
      </c>
      <c r="C200" s="1456">
        <v>7742</v>
      </c>
    </row>
    <row r="201" spans="1:3" ht="15.75">
      <c r="A201" s="1456">
        <v>7743</v>
      </c>
      <c r="B201" s="1460" t="s">
        <v>1383</v>
      </c>
      <c r="C201" s="1456">
        <v>7743</v>
      </c>
    </row>
    <row r="202" spans="1:3" ht="15.75">
      <c r="A202" s="1456">
        <v>7744</v>
      </c>
      <c r="B202" s="1470" t="s">
        <v>1384</v>
      </c>
      <c r="C202" s="1456">
        <v>7744</v>
      </c>
    </row>
    <row r="203" spans="1:3" ht="15.75">
      <c r="A203" s="1456">
        <v>7745</v>
      </c>
      <c r="B203" s="1460" t="s">
        <v>1385</v>
      </c>
      <c r="C203" s="1456">
        <v>7745</v>
      </c>
    </row>
    <row r="204" spans="1:3" ht="15.75">
      <c r="A204" s="1456">
        <v>7746</v>
      </c>
      <c r="B204" s="1460" t="s">
        <v>1386</v>
      </c>
      <c r="C204" s="1456">
        <v>7746</v>
      </c>
    </row>
    <row r="205" spans="1:3" ht="15.75">
      <c r="A205" s="1456">
        <v>7747</v>
      </c>
      <c r="B205" s="1459" t="s">
        <v>1387</v>
      </c>
      <c r="C205" s="1456">
        <v>7747</v>
      </c>
    </row>
    <row r="206" spans="1:3" ht="15.75">
      <c r="A206" s="1456">
        <v>7748</v>
      </c>
      <c r="B206" s="1462" t="s">
        <v>1388</v>
      </c>
      <c r="C206" s="1456">
        <v>7748</v>
      </c>
    </row>
    <row r="207" spans="1:3" ht="15.75">
      <c r="A207" s="1456">
        <v>7751</v>
      </c>
      <c r="B207" s="1460" t="s">
        <v>1389</v>
      </c>
      <c r="C207" s="1456">
        <v>7751</v>
      </c>
    </row>
    <row r="208" spans="1:3" ht="15.75">
      <c r="A208" s="1456">
        <v>7752</v>
      </c>
      <c r="B208" s="1460" t="s">
        <v>1390</v>
      </c>
      <c r="C208" s="1456">
        <v>7752</v>
      </c>
    </row>
    <row r="209" spans="1:3" ht="15.75">
      <c r="A209" s="1456">
        <v>7755</v>
      </c>
      <c r="B209" s="1461" t="s">
        <v>2067</v>
      </c>
      <c r="C209" s="1456">
        <v>7755</v>
      </c>
    </row>
    <row r="210" spans="1:3" ht="15.75">
      <c r="A210" s="1456">
        <v>7758</v>
      </c>
      <c r="B210" s="1459" t="s">
        <v>2068</v>
      </c>
      <c r="C210" s="1456">
        <v>7758</v>
      </c>
    </row>
    <row r="211" spans="1:3" ht="15.75">
      <c r="A211" s="1456">
        <v>7759</v>
      </c>
      <c r="B211" s="1460" t="s">
        <v>2069</v>
      </c>
      <c r="C211" s="1456">
        <v>7759</v>
      </c>
    </row>
    <row r="212" spans="1:3" ht="15.75">
      <c r="A212" s="1456">
        <v>7761</v>
      </c>
      <c r="B212" s="1459" t="s">
        <v>2070</v>
      </c>
      <c r="C212" s="1456">
        <v>7761</v>
      </c>
    </row>
    <row r="213" spans="1:3" ht="15.75">
      <c r="A213" s="1456">
        <v>7762</v>
      </c>
      <c r="B213" s="1459" t="s">
        <v>2071</v>
      </c>
      <c r="C213" s="1456">
        <v>7762</v>
      </c>
    </row>
    <row r="214" spans="1:3" ht="15.75">
      <c r="A214" s="1456">
        <v>7768</v>
      </c>
      <c r="B214" s="1459" t="s">
        <v>2072</v>
      </c>
      <c r="C214" s="1456">
        <v>7768</v>
      </c>
    </row>
    <row r="215" spans="1:3" ht="15.75">
      <c r="A215" s="1456">
        <v>8801</v>
      </c>
      <c r="B215" s="1462" t="s">
        <v>2073</v>
      </c>
      <c r="C215" s="1456">
        <v>8801</v>
      </c>
    </row>
    <row r="216" spans="1:3" ht="15.75">
      <c r="A216" s="1456">
        <v>8802</v>
      </c>
      <c r="B216" s="1459" t="s">
        <v>2074</v>
      </c>
      <c r="C216" s="1456">
        <v>8802</v>
      </c>
    </row>
    <row r="217" spans="1:3" ht="15.75">
      <c r="A217" s="1456">
        <v>8803</v>
      </c>
      <c r="B217" s="1459" t="s">
        <v>2075</v>
      </c>
      <c r="C217" s="1456">
        <v>8803</v>
      </c>
    </row>
    <row r="218" spans="1:3" ht="15.75">
      <c r="A218" s="1456">
        <v>8804</v>
      </c>
      <c r="B218" s="1459" t="s">
        <v>2076</v>
      </c>
      <c r="C218" s="1456">
        <v>8804</v>
      </c>
    </row>
    <row r="219" spans="1:3" ht="15.75">
      <c r="A219" s="1456">
        <v>8805</v>
      </c>
      <c r="B219" s="1461" t="s">
        <v>2077</v>
      </c>
      <c r="C219" s="1456">
        <v>8805</v>
      </c>
    </row>
    <row r="220" spans="1:3" ht="15.75">
      <c r="A220" s="1456">
        <v>8807</v>
      </c>
      <c r="B220" s="1467" t="s">
        <v>251</v>
      </c>
      <c r="C220" s="1456">
        <v>8807</v>
      </c>
    </row>
    <row r="221" spans="1:3" ht="15.75">
      <c r="A221" s="1456">
        <v>8808</v>
      </c>
      <c r="B221" s="1460" t="s">
        <v>252</v>
      </c>
      <c r="C221" s="1456">
        <v>8808</v>
      </c>
    </row>
    <row r="222" spans="1:3" ht="15.75">
      <c r="A222" s="1456">
        <v>8809</v>
      </c>
      <c r="B222" s="1460" t="s">
        <v>253</v>
      </c>
      <c r="C222" s="1456">
        <v>8809</v>
      </c>
    </row>
    <row r="223" spans="1:3" ht="15.75">
      <c r="A223" s="1456">
        <v>8811</v>
      </c>
      <c r="B223" s="1459" t="s">
        <v>254</v>
      </c>
      <c r="C223" s="1456">
        <v>8811</v>
      </c>
    </row>
    <row r="224" spans="1:3" ht="15.75">
      <c r="A224" s="1456">
        <v>8813</v>
      </c>
      <c r="B224" s="1460" t="s">
        <v>255</v>
      </c>
      <c r="C224" s="1456">
        <v>8813</v>
      </c>
    </row>
    <row r="225" spans="1:3" ht="15.75">
      <c r="A225" s="1456">
        <v>8814</v>
      </c>
      <c r="B225" s="1459" t="s">
        <v>256</v>
      </c>
      <c r="C225" s="1456">
        <v>8814</v>
      </c>
    </row>
    <row r="226" spans="1:3" ht="15.75">
      <c r="A226" s="1456">
        <v>8815</v>
      </c>
      <c r="B226" s="1459" t="s">
        <v>257</v>
      </c>
      <c r="C226" s="1456">
        <v>8815</v>
      </c>
    </row>
    <row r="227" spans="1:3" ht="15.75">
      <c r="A227" s="1456">
        <v>8816</v>
      </c>
      <c r="B227" s="1460" t="s">
        <v>258</v>
      </c>
      <c r="C227" s="1456">
        <v>8816</v>
      </c>
    </row>
    <row r="228" spans="1:3" ht="15.75">
      <c r="A228" s="1456">
        <v>8817</v>
      </c>
      <c r="B228" s="1460" t="s">
        <v>259</v>
      </c>
      <c r="C228" s="1456">
        <v>8817</v>
      </c>
    </row>
    <row r="229" spans="1:3" ht="15.75">
      <c r="A229" s="1456">
        <v>8821</v>
      </c>
      <c r="B229" s="1460" t="s">
        <v>260</v>
      </c>
      <c r="C229" s="1456">
        <v>8821</v>
      </c>
    </row>
    <row r="230" spans="1:3" ht="15.75">
      <c r="A230" s="1456">
        <v>8824</v>
      </c>
      <c r="B230" s="1462" t="s">
        <v>261</v>
      </c>
      <c r="C230" s="1456">
        <v>8824</v>
      </c>
    </row>
    <row r="231" spans="1:3" ht="15.75">
      <c r="A231" s="1456">
        <v>8825</v>
      </c>
      <c r="B231" s="1462" t="s">
        <v>262</v>
      </c>
      <c r="C231" s="1456">
        <v>8825</v>
      </c>
    </row>
    <row r="232" spans="1:3" ht="15.75">
      <c r="A232" s="1456">
        <v>8826</v>
      </c>
      <c r="B232" s="1462" t="s">
        <v>263</v>
      </c>
      <c r="C232" s="1456">
        <v>8826</v>
      </c>
    </row>
    <row r="233" spans="1:3" ht="15.75">
      <c r="A233" s="1456">
        <v>8827</v>
      </c>
      <c r="B233" s="1462" t="s">
        <v>264</v>
      </c>
      <c r="C233" s="1456">
        <v>8827</v>
      </c>
    </row>
    <row r="234" spans="1:3" ht="15.75">
      <c r="A234" s="1456">
        <v>8828</v>
      </c>
      <c r="B234" s="1459" t="s">
        <v>265</v>
      </c>
      <c r="C234" s="1456">
        <v>8828</v>
      </c>
    </row>
    <row r="235" spans="1:3" ht="15.75">
      <c r="A235" s="1456">
        <v>8829</v>
      </c>
      <c r="B235" s="1459" t="s">
        <v>266</v>
      </c>
      <c r="C235" s="1456">
        <v>8829</v>
      </c>
    </row>
    <row r="236" spans="1:3" ht="15.75">
      <c r="A236" s="1456">
        <v>8831</v>
      </c>
      <c r="B236" s="1459" t="s">
        <v>267</v>
      </c>
      <c r="C236" s="1456">
        <v>8831</v>
      </c>
    </row>
    <row r="237" spans="1:3" ht="15.75">
      <c r="A237" s="1456">
        <v>8832</v>
      </c>
      <c r="B237" s="1460" t="s">
        <v>268</v>
      </c>
      <c r="C237" s="1456">
        <v>8832</v>
      </c>
    </row>
    <row r="238" spans="1:3" ht="15.75">
      <c r="A238" s="1456">
        <v>8833</v>
      </c>
      <c r="B238" s="1459" t="s">
        <v>269</v>
      </c>
      <c r="C238" s="1456">
        <v>8833</v>
      </c>
    </row>
    <row r="239" spans="1:3" ht="15.75">
      <c r="A239" s="1456">
        <v>8834</v>
      </c>
      <c r="B239" s="1460" t="s">
        <v>270</v>
      </c>
      <c r="C239" s="1456">
        <v>8834</v>
      </c>
    </row>
    <row r="240" spans="1:3" ht="15.75">
      <c r="A240" s="1456">
        <v>8835</v>
      </c>
      <c r="B240" s="1460" t="s">
        <v>1480</v>
      </c>
      <c r="C240" s="1456">
        <v>8835</v>
      </c>
    </row>
    <row r="241" spans="1:3" ht="15.75">
      <c r="A241" s="1456">
        <v>8836</v>
      </c>
      <c r="B241" s="1459" t="s">
        <v>1481</v>
      </c>
      <c r="C241" s="1456">
        <v>8836</v>
      </c>
    </row>
    <row r="242" spans="1:3" ht="15.75">
      <c r="A242" s="1456">
        <v>8837</v>
      </c>
      <c r="B242" s="1459" t="s">
        <v>1482</v>
      </c>
      <c r="C242" s="1456">
        <v>8837</v>
      </c>
    </row>
    <row r="243" spans="1:3" ht="15.75">
      <c r="A243" s="1456">
        <v>8838</v>
      </c>
      <c r="B243" s="1459" t="s">
        <v>1483</v>
      </c>
      <c r="C243" s="1456">
        <v>8838</v>
      </c>
    </row>
    <row r="244" spans="1:3" ht="15.75">
      <c r="A244" s="1456">
        <v>8839</v>
      </c>
      <c r="B244" s="1460" t="s">
        <v>1484</v>
      </c>
      <c r="C244" s="1456">
        <v>8839</v>
      </c>
    </row>
    <row r="245" spans="1:3" ht="15.75">
      <c r="A245" s="1456">
        <v>8845</v>
      </c>
      <c r="B245" s="1461" t="s">
        <v>1485</v>
      </c>
      <c r="C245" s="1456">
        <v>8845</v>
      </c>
    </row>
    <row r="246" spans="1:3" ht="15.75">
      <c r="A246" s="1456">
        <v>8848</v>
      </c>
      <c r="B246" s="1467" t="s">
        <v>1486</v>
      </c>
      <c r="C246" s="1456">
        <v>8848</v>
      </c>
    </row>
    <row r="247" spans="1:3" ht="15.75">
      <c r="A247" s="1456">
        <v>8849</v>
      </c>
      <c r="B247" s="1459" t="s">
        <v>1487</v>
      </c>
      <c r="C247" s="1456">
        <v>8849</v>
      </c>
    </row>
    <row r="248" spans="1:3" ht="15.75">
      <c r="A248" s="1456">
        <v>8851</v>
      </c>
      <c r="B248" s="1459" t="s">
        <v>1488</v>
      </c>
      <c r="C248" s="1456">
        <v>8851</v>
      </c>
    </row>
    <row r="249" spans="1:3" ht="15.75">
      <c r="A249" s="1456">
        <v>8852</v>
      </c>
      <c r="B249" s="1459" t="s">
        <v>1489</v>
      </c>
      <c r="C249" s="1456">
        <v>8852</v>
      </c>
    </row>
    <row r="250" spans="1:3" ht="15.75">
      <c r="A250" s="1456">
        <v>8853</v>
      </c>
      <c r="B250" s="1459" t="s">
        <v>1490</v>
      </c>
      <c r="C250" s="1456">
        <v>8853</v>
      </c>
    </row>
    <row r="251" spans="1:3" ht="15.75">
      <c r="A251" s="1456">
        <v>8855</v>
      </c>
      <c r="B251" s="1461" t="s">
        <v>1491</v>
      </c>
      <c r="C251" s="1456">
        <v>8855</v>
      </c>
    </row>
    <row r="252" spans="1:3" ht="15.75">
      <c r="A252" s="1456">
        <v>8858</v>
      </c>
      <c r="B252" s="1470" t="s">
        <v>1492</v>
      </c>
      <c r="C252" s="1456">
        <v>8858</v>
      </c>
    </row>
    <row r="253" spans="1:3" ht="15.75">
      <c r="A253" s="1456">
        <v>8859</v>
      </c>
      <c r="B253" s="1460" t="s">
        <v>1493</v>
      </c>
      <c r="C253" s="1456">
        <v>8859</v>
      </c>
    </row>
    <row r="254" spans="1:3" ht="15.75">
      <c r="A254" s="1456">
        <v>8861</v>
      </c>
      <c r="B254" s="1459" t="s">
        <v>1494</v>
      </c>
      <c r="C254" s="1456">
        <v>8861</v>
      </c>
    </row>
    <row r="255" spans="1:3" ht="15.75">
      <c r="A255" s="1456">
        <v>8862</v>
      </c>
      <c r="B255" s="1460" t="s">
        <v>1495</v>
      </c>
      <c r="C255" s="1456">
        <v>8862</v>
      </c>
    </row>
    <row r="256" spans="1:3" ht="15.75">
      <c r="A256" s="1456">
        <v>8863</v>
      </c>
      <c r="B256" s="1460" t="s">
        <v>1496</v>
      </c>
      <c r="C256" s="1456">
        <v>8863</v>
      </c>
    </row>
    <row r="257" spans="1:3" ht="15.75">
      <c r="A257" s="1456">
        <v>8864</v>
      </c>
      <c r="B257" s="1459" t="s">
        <v>1497</v>
      </c>
      <c r="C257" s="1456">
        <v>8864</v>
      </c>
    </row>
    <row r="258" spans="1:3" ht="15.75">
      <c r="A258" s="1456">
        <v>8865</v>
      </c>
      <c r="B258" s="1460" t="s">
        <v>1498</v>
      </c>
      <c r="C258" s="1456">
        <v>8865</v>
      </c>
    </row>
    <row r="259" spans="1:3" ht="15.75">
      <c r="A259" s="1456">
        <v>8866</v>
      </c>
      <c r="B259" s="1460" t="s">
        <v>2022</v>
      </c>
      <c r="C259" s="1456">
        <v>8866</v>
      </c>
    </row>
    <row r="260" spans="1:3" ht="15.75">
      <c r="A260" s="1456">
        <v>8867</v>
      </c>
      <c r="B260" s="1460" t="s">
        <v>2023</v>
      </c>
      <c r="C260" s="1456">
        <v>8867</v>
      </c>
    </row>
    <row r="261" spans="1:3" ht="15.75">
      <c r="A261" s="1456">
        <v>8868</v>
      </c>
      <c r="B261" s="1460" t="s">
        <v>2024</v>
      </c>
      <c r="C261" s="1456">
        <v>8868</v>
      </c>
    </row>
    <row r="262" spans="1:3" ht="15.75">
      <c r="A262" s="1456">
        <v>8869</v>
      </c>
      <c r="B262" s="1459" t="s">
        <v>2025</v>
      </c>
      <c r="C262" s="1456">
        <v>8869</v>
      </c>
    </row>
    <row r="263" spans="1:3" ht="15.75">
      <c r="A263" s="1456">
        <v>8871</v>
      </c>
      <c r="B263" s="1460" t="s">
        <v>2026</v>
      </c>
      <c r="C263" s="1456">
        <v>8871</v>
      </c>
    </row>
    <row r="264" spans="1:3" ht="15.75">
      <c r="A264" s="1456">
        <v>8872</v>
      </c>
      <c r="B264" s="1460" t="s">
        <v>1506</v>
      </c>
      <c r="C264" s="1456">
        <v>8872</v>
      </c>
    </row>
    <row r="265" spans="1:3" ht="15.75">
      <c r="A265" s="1456">
        <v>8873</v>
      </c>
      <c r="B265" s="1460" t="s">
        <v>1507</v>
      </c>
      <c r="C265" s="1456">
        <v>8873</v>
      </c>
    </row>
    <row r="266" spans="1:3" ht="16.5" customHeight="1">
      <c r="A266" s="1456">
        <v>8875</v>
      </c>
      <c r="B266" s="1460" t="s">
        <v>1508</v>
      </c>
      <c r="C266" s="1456">
        <v>8875</v>
      </c>
    </row>
    <row r="267" spans="1:3" ht="15.75">
      <c r="A267" s="1456">
        <v>8876</v>
      </c>
      <c r="B267" s="1460" t="s">
        <v>1509</v>
      </c>
      <c r="C267" s="1456">
        <v>8876</v>
      </c>
    </row>
    <row r="268" spans="1:3" ht="15.75">
      <c r="A268" s="1456">
        <v>8877</v>
      </c>
      <c r="B268" s="1459" t="s">
        <v>1510</v>
      </c>
      <c r="C268" s="1456">
        <v>8877</v>
      </c>
    </row>
    <row r="269" spans="1:3" ht="15.75">
      <c r="A269" s="1456">
        <v>8878</v>
      </c>
      <c r="B269" s="1470" t="s">
        <v>1511</v>
      </c>
      <c r="C269" s="1456">
        <v>8878</v>
      </c>
    </row>
    <row r="270" spans="1:3" ht="15.75">
      <c r="A270" s="1456">
        <v>8885</v>
      </c>
      <c r="B270" s="1462" t="s">
        <v>1512</v>
      </c>
      <c r="C270" s="1456">
        <v>8885</v>
      </c>
    </row>
    <row r="271" spans="1:3" ht="15.75">
      <c r="A271" s="1456">
        <v>8888</v>
      </c>
      <c r="B271" s="1459" t="s">
        <v>1513</v>
      </c>
      <c r="C271" s="1456">
        <v>8888</v>
      </c>
    </row>
    <row r="272" spans="1:3" ht="15.75">
      <c r="A272" s="1456">
        <v>8897</v>
      </c>
      <c r="B272" s="1459" t="s">
        <v>1514</v>
      </c>
      <c r="C272" s="1456">
        <v>8897</v>
      </c>
    </row>
    <row r="273" spans="1:3" ht="15.75">
      <c r="A273" s="1456">
        <v>8898</v>
      </c>
      <c r="B273" s="1459" t="s">
        <v>1515</v>
      </c>
      <c r="C273" s="1456">
        <v>8898</v>
      </c>
    </row>
    <row r="274" spans="1:3" ht="15.75">
      <c r="A274" s="1456">
        <v>9910</v>
      </c>
      <c r="B274" s="1462" t="s">
        <v>1516</v>
      </c>
      <c r="C274" s="1456">
        <v>9910</v>
      </c>
    </row>
    <row r="275" spans="1:3" ht="15.75">
      <c r="A275" s="1456">
        <v>9997</v>
      </c>
      <c r="B275" s="1459" t="s">
        <v>1517</v>
      </c>
      <c r="C275" s="1456">
        <v>9997</v>
      </c>
    </row>
    <row r="276" spans="1:3" ht="15.75">
      <c r="A276" s="1456">
        <v>9998</v>
      </c>
      <c r="B276" s="1459" t="s">
        <v>1518</v>
      </c>
      <c r="C276" s="1456">
        <v>9998</v>
      </c>
    </row>
    <row r="277" ht="14.25"/>
    <row r="278" ht="14.25"/>
    <row r="279" ht="14.25"/>
    <row r="280" ht="14.25"/>
    <row r="281" spans="1:2" ht="14.25">
      <c r="A281" s="1445" t="s">
        <v>18</v>
      </c>
      <c r="B281" s="1446" t="s">
        <v>20</v>
      </c>
    </row>
    <row r="282" spans="1:2" ht="14.25">
      <c r="A282" s="1474" t="s">
        <v>1519</v>
      </c>
      <c r="B282" s="1475"/>
    </row>
    <row r="283" spans="1:2" ht="14.25">
      <c r="A283" s="1474" t="s">
        <v>1739</v>
      </c>
      <c r="B283" s="1475"/>
    </row>
    <row r="284" spans="1:2" ht="14.25">
      <c r="A284" s="1476" t="s">
        <v>1740</v>
      </c>
      <c r="B284" s="1477" t="s">
        <v>1741</v>
      </c>
    </row>
    <row r="285" spans="1:2" ht="14.25">
      <c r="A285" s="1476" t="s">
        <v>1742</v>
      </c>
      <c r="B285" s="1477" t="s">
        <v>1743</v>
      </c>
    </row>
    <row r="286" spans="1:2" ht="14.25">
      <c r="A286" s="1476" t="s">
        <v>1744</v>
      </c>
      <c r="B286" s="1477" t="s">
        <v>1745</v>
      </c>
    </row>
    <row r="287" spans="1:2" ht="14.25">
      <c r="A287" s="1476" t="s">
        <v>1746</v>
      </c>
      <c r="B287" s="1477" t="s">
        <v>1747</v>
      </c>
    </row>
    <row r="288" spans="1:2" ht="14.25">
      <c r="A288" s="1476" t="s">
        <v>1748</v>
      </c>
      <c r="B288" s="1478" t="s">
        <v>1749</v>
      </c>
    </row>
    <row r="289" spans="1:2" ht="14.25">
      <c r="A289" s="1476" t="s">
        <v>1750</v>
      </c>
      <c r="B289" s="1477" t="s">
        <v>1751</v>
      </c>
    </row>
    <row r="290" spans="1:2" ht="14.25">
      <c r="A290" s="1476" t="s">
        <v>1752</v>
      </c>
      <c r="B290" s="1477" t="s">
        <v>1753</v>
      </c>
    </row>
    <row r="291" spans="1:2" ht="14.25">
      <c r="A291" s="1476" t="s">
        <v>1754</v>
      </c>
      <c r="B291" s="1478" t="s">
        <v>1755</v>
      </c>
    </row>
    <row r="292" spans="1:2" ht="14.25">
      <c r="A292" s="1476" t="s">
        <v>1756</v>
      </c>
      <c r="B292" s="1477" t="s">
        <v>1757</v>
      </c>
    </row>
    <row r="293" spans="1:2" ht="14.25">
      <c r="A293" s="1476" t="s">
        <v>1758</v>
      </c>
      <c r="B293" s="1477" t="s">
        <v>1759</v>
      </c>
    </row>
    <row r="294" spans="1:2" ht="14.25">
      <c r="A294" s="1476" t="s">
        <v>1760</v>
      </c>
      <c r="B294" s="1478" t="s">
        <v>1761</v>
      </c>
    </row>
    <row r="295" spans="1:2" ht="14.25">
      <c r="A295" s="1476" t="s">
        <v>1762</v>
      </c>
      <c r="B295" s="1479">
        <v>98315</v>
      </c>
    </row>
    <row r="296" spans="1:2" ht="14.25">
      <c r="A296" s="1474" t="s">
        <v>1763</v>
      </c>
      <c r="B296" s="1543"/>
    </row>
    <row r="297" spans="1:2" ht="14.25">
      <c r="A297" s="1476" t="s">
        <v>1520</v>
      </c>
      <c r="B297" s="1480" t="s">
        <v>1521</v>
      </c>
    </row>
    <row r="298" spans="1:2" ht="14.25">
      <c r="A298" s="1476" t="s">
        <v>1522</v>
      </c>
      <c r="B298" s="1480" t="s">
        <v>1523</v>
      </c>
    </row>
    <row r="299" spans="1:2" ht="14.25">
      <c r="A299" s="1476" t="s">
        <v>1524</v>
      </c>
      <c r="B299" s="1480" t="s">
        <v>1525</v>
      </c>
    </row>
    <row r="300" spans="1:2" ht="14.25">
      <c r="A300" s="1476" t="s">
        <v>1526</v>
      </c>
      <c r="B300" s="1480" t="s">
        <v>1527</v>
      </c>
    </row>
    <row r="301" spans="1:2" ht="14.25">
      <c r="A301" s="1476" t="s">
        <v>1528</v>
      </c>
      <c r="B301" s="1480" t="s">
        <v>1529</v>
      </c>
    </row>
    <row r="302" spans="1:2" ht="14.25">
      <c r="A302" s="1476" t="s">
        <v>1530</v>
      </c>
      <c r="B302" s="1480" t="s">
        <v>1531</v>
      </c>
    </row>
    <row r="303" spans="1:2" ht="14.25">
      <c r="A303" s="1476" t="s">
        <v>1532</v>
      </c>
      <c r="B303" s="1480" t="s">
        <v>1533</v>
      </c>
    </row>
    <row r="304" spans="1:2" ht="14.25">
      <c r="A304" s="1476" t="s">
        <v>1534</v>
      </c>
      <c r="B304" s="1480" t="s">
        <v>1535</v>
      </c>
    </row>
    <row r="305" spans="1:2" ht="14.25">
      <c r="A305" s="1476" t="s">
        <v>1536</v>
      </c>
      <c r="B305" s="1480" t="s">
        <v>1537</v>
      </c>
    </row>
    <row r="306" ht="14.25"/>
    <row r="307" ht="14.25"/>
    <row r="308" spans="1:2" ht="14.25">
      <c r="A308" s="1445" t="s">
        <v>18</v>
      </c>
      <c r="B308" s="1446" t="s">
        <v>19</v>
      </c>
    </row>
    <row r="309" ht="15.75">
      <c r="B309" s="1473" t="s">
        <v>750</v>
      </c>
    </row>
    <row r="310" ht="18.75" thickBot="1">
      <c r="B310" s="1473" t="s">
        <v>751</v>
      </c>
    </row>
    <row r="311" spans="1:2" ht="16.5">
      <c r="A311" s="1481" t="s">
        <v>1779</v>
      </c>
      <c r="B311" s="1482" t="s">
        <v>1538</v>
      </c>
    </row>
    <row r="312" spans="1:2" ht="16.5">
      <c r="A312" s="1483" t="s">
        <v>1780</v>
      </c>
      <c r="B312" s="1484" t="s">
        <v>1539</v>
      </c>
    </row>
    <row r="313" spans="1:2" ht="16.5">
      <c r="A313" s="1483" t="s">
        <v>1781</v>
      </c>
      <c r="B313" s="1485" t="s">
        <v>1540</v>
      </c>
    </row>
    <row r="314" spans="1:2" ht="16.5">
      <c r="A314" s="1483" t="s">
        <v>1782</v>
      </c>
      <c r="B314" s="1485" t="s">
        <v>1541</v>
      </c>
    </row>
    <row r="315" spans="1:2" ht="16.5">
      <c r="A315" s="1483" t="s">
        <v>1783</v>
      </c>
      <c r="B315" s="1485" t="s">
        <v>1542</v>
      </c>
    </row>
    <row r="316" spans="1:2" ht="16.5">
      <c r="A316" s="1483" t="s">
        <v>1784</v>
      </c>
      <c r="B316" s="1485" t="s">
        <v>1543</v>
      </c>
    </row>
    <row r="317" spans="1:2" ht="16.5">
      <c r="A317" s="1483" t="s">
        <v>1785</v>
      </c>
      <c r="B317" s="1485" t="s">
        <v>1142</v>
      </c>
    </row>
    <row r="318" spans="1:2" ht="16.5">
      <c r="A318" s="1483" t="s">
        <v>1786</v>
      </c>
      <c r="B318" s="1485" t="s">
        <v>1143</v>
      </c>
    </row>
    <row r="319" spans="1:2" ht="16.5">
      <c r="A319" s="1483" t="s">
        <v>1787</v>
      </c>
      <c r="B319" s="1485" t="s">
        <v>1144</v>
      </c>
    </row>
    <row r="320" spans="1:2" ht="16.5">
      <c r="A320" s="1483" t="s">
        <v>1788</v>
      </c>
      <c r="B320" s="1485" t="s">
        <v>1145</v>
      </c>
    </row>
    <row r="321" spans="1:2" ht="16.5">
      <c r="A321" s="1483" t="s">
        <v>1789</v>
      </c>
      <c r="B321" s="1485" t="s">
        <v>1146</v>
      </c>
    </row>
    <row r="322" spans="1:2" ht="16.5">
      <c r="A322" s="1483" t="s">
        <v>1790</v>
      </c>
      <c r="B322" s="1486" t="s">
        <v>1147</v>
      </c>
    </row>
    <row r="323" spans="1:2" ht="16.5">
      <c r="A323" s="1483" t="s">
        <v>1791</v>
      </c>
      <c r="B323" s="1486" t="s">
        <v>1148</v>
      </c>
    </row>
    <row r="324" spans="1:2" ht="16.5">
      <c r="A324" s="1483" t="s">
        <v>1792</v>
      </c>
      <c r="B324" s="1485" t="s">
        <v>1149</v>
      </c>
    </row>
    <row r="325" spans="1:2" ht="16.5">
      <c r="A325" s="1483" t="s">
        <v>1793</v>
      </c>
      <c r="B325" s="1485" t="s">
        <v>1150</v>
      </c>
    </row>
    <row r="326" spans="1:2" ht="16.5">
      <c r="A326" s="1483" t="s">
        <v>1794</v>
      </c>
      <c r="B326" s="1485" t="s">
        <v>1151</v>
      </c>
    </row>
    <row r="327" spans="1:2" ht="16.5">
      <c r="A327" s="1483" t="s">
        <v>1795</v>
      </c>
      <c r="B327" s="1485" t="s">
        <v>1764</v>
      </c>
    </row>
    <row r="328" spans="1:2" ht="16.5">
      <c r="A328" s="1483" t="s">
        <v>1796</v>
      </c>
      <c r="B328" s="1485" t="s">
        <v>1765</v>
      </c>
    </row>
    <row r="329" spans="1:2" ht="16.5">
      <c r="A329" s="1483" t="s">
        <v>1797</v>
      </c>
      <c r="B329" s="1485" t="s">
        <v>1152</v>
      </c>
    </row>
    <row r="330" spans="1:2" ht="16.5">
      <c r="A330" s="1483" t="s">
        <v>1798</v>
      </c>
      <c r="B330" s="1485" t="s">
        <v>1153</v>
      </c>
    </row>
    <row r="331" spans="1:2" ht="16.5">
      <c r="A331" s="1483" t="s">
        <v>1799</v>
      </c>
      <c r="B331" s="1485" t="s">
        <v>1766</v>
      </c>
    </row>
    <row r="332" spans="1:2" ht="16.5">
      <c r="A332" s="1483" t="s">
        <v>1800</v>
      </c>
      <c r="B332" s="1485" t="s">
        <v>1154</v>
      </c>
    </row>
    <row r="333" spans="1:2" ht="16.5">
      <c r="A333" s="1483" t="s">
        <v>1801</v>
      </c>
      <c r="B333" s="1485" t="s">
        <v>1155</v>
      </c>
    </row>
    <row r="334" spans="1:2" ht="32.25" customHeight="1">
      <c r="A334" s="1487" t="s">
        <v>1802</v>
      </c>
      <c r="B334" s="1488" t="s">
        <v>2050</v>
      </c>
    </row>
    <row r="335" spans="1:2" ht="16.5">
      <c r="A335" s="1489" t="s">
        <v>1803</v>
      </c>
      <c r="B335" s="1490" t="s">
        <v>2051</v>
      </c>
    </row>
    <row r="336" spans="1:2" ht="16.5">
      <c r="A336" s="1489" t="s">
        <v>1804</v>
      </c>
      <c r="B336" s="1490" t="s">
        <v>2052</v>
      </c>
    </row>
    <row r="337" spans="1:2" ht="16.5">
      <c r="A337" s="1489" t="s">
        <v>1805</v>
      </c>
      <c r="B337" s="1490" t="s">
        <v>1767</v>
      </c>
    </row>
    <row r="338" spans="1:2" ht="16.5">
      <c r="A338" s="1483" t="s">
        <v>1806</v>
      </c>
      <c r="B338" s="1485" t="s">
        <v>2053</v>
      </c>
    </row>
    <row r="339" spans="1:2" ht="16.5">
      <c r="A339" s="1483" t="s">
        <v>1807</v>
      </c>
      <c r="B339" s="1485" t="s">
        <v>2054</v>
      </c>
    </row>
    <row r="340" spans="1:2" ht="16.5">
      <c r="A340" s="1483" t="s">
        <v>1808</v>
      </c>
      <c r="B340" s="1485" t="s">
        <v>1768</v>
      </c>
    </row>
    <row r="341" spans="1:2" ht="16.5">
      <c r="A341" s="1483" t="s">
        <v>1809</v>
      </c>
      <c r="B341" s="1485" t="s">
        <v>2055</v>
      </c>
    </row>
    <row r="342" spans="1:2" ht="16.5">
      <c r="A342" s="1483" t="s">
        <v>1810</v>
      </c>
      <c r="B342" s="1485" t="s">
        <v>2056</v>
      </c>
    </row>
    <row r="343" spans="1:2" ht="16.5">
      <c r="A343" s="1483" t="s">
        <v>1811</v>
      </c>
      <c r="B343" s="1485" t="s">
        <v>2057</v>
      </c>
    </row>
    <row r="344" spans="1:2" ht="16.5">
      <c r="A344" s="1483" t="s">
        <v>1812</v>
      </c>
      <c r="B344" s="1490" t="s">
        <v>2058</v>
      </c>
    </row>
    <row r="345" spans="1:2" ht="16.5">
      <c r="A345" s="1483" t="s">
        <v>1813</v>
      </c>
      <c r="B345" s="1490" t="s">
        <v>2059</v>
      </c>
    </row>
    <row r="346" spans="1:2" ht="16.5">
      <c r="A346" s="1483" t="s">
        <v>1814</v>
      </c>
      <c r="B346" s="1490" t="s">
        <v>1769</v>
      </c>
    </row>
    <row r="347" spans="1:2" ht="16.5">
      <c r="A347" s="1483" t="s">
        <v>1815</v>
      </c>
      <c r="B347" s="1485" t="s">
        <v>2060</v>
      </c>
    </row>
    <row r="348" spans="1:2" ht="16.5">
      <c r="A348" s="1483" t="s">
        <v>1816</v>
      </c>
      <c r="B348" s="1485" t="s">
        <v>2061</v>
      </c>
    </row>
    <row r="349" spans="1:2" ht="16.5">
      <c r="A349" s="1483" t="s">
        <v>1817</v>
      </c>
      <c r="B349" s="1490" t="s">
        <v>2062</v>
      </c>
    </row>
    <row r="350" spans="1:2" ht="16.5">
      <c r="A350" s="1483" t="s">
        <v>1818</v>
      </c>
      <c r="B350" s="1485" t="s">
        <v>2063</v>
      </c>
    </row>
    <row r="351" spans="1:2" ht="16.5">
      <c r="A351" s="1483" t="s">
        <v>1819</v>
      </c>
      <c r="B351" s="1485" t="s">
        <v>2064</v>
      </c>
    </row>
    <row r="352" spans="1:2" ht="16.5">
      <c r="A352" s="1483" t="s">
        <v>1820</v>
      </c>
      <c r="B352" s="1485" t="s">
        <v>2065</v>
      </c>
    </row>
    <row r="353" spans="1:2" ht="16.5">
      <c r="A353" s="1483" t="s">
        <v>1821</v>
      </c>
      <c r="B353" s="1485" t="s">
        <v>2066</v>
      </c>
    </row>
    <row r="354" spans="1:2" ht="16.5">
      <c r="A354" s="1483" t="s">
        <v>1822</v>
      </c>
      <c r="B354" s="1485" t="s">
        <v>1770</v>
      </c>
    </row>
    <row r="355" spans="1:2" ht="16.5">
      <c r="A355" s="1483" t="s">
        <v>1823</v>
      </c>
      <c r="B355" s="1485" t="s">
        <v>1326</v>
      </c>
    </row>
    <row r="356" spans="1:2" ht="16.5">
      <c r="A356" s="1483" t="s">
        <v>1824</v>
      </c>
      <c r="B356" s="1485" t="s">
        <v>1327</v>
      </c>
    </row>
    <row r="357" spans="1:2" ht="16.5">
      <c r="A357" s="1491" t="s">
        <v>1825</v>
      </c>
      <c r="B357" s="1492" t="s">
        <v>1328</v>
      </c>
    </row>
    <row r="358" spans="1:2" ht="16.5">
      <c r="A358" s="1493" t="s">
        <v>1826</v>
      </c>
      <c r="B358" s="1494" t="s">
        <v>1329</v>
      </c>
    </row>
    <row r="359" spans="1:2" ht="16.5">
      <c r="A359" s="1493" t="s">
        <v>1827</v>
      </c>
      <c r="B359" s="1494" t="s">
        <v>1330</v>
      </c>
    </row>
    <row r="360" spans="1:2" ht="16.5">
      <c r="A360" s="1493" t="s">
        <v>1828</v>
      </c>
      <c r="B360" s="1494" t="s">
        <v>1331</v>
      </c>
    </row>
    <row r="361" spans="1:2" ht="17.25" thickBot="1">
      <c r="A361" s="1495" t="s">
        <v>1829</v>
      </c>
      <c r="B361" s="1496" t="s">
        <v>1332</v>
      </c>
    </row>
    <row r="362" spans="1:256" ht="18">
      <c r="A362" s="1544"/>
      <c r="B362" s="1497" t="s">
        <v>752</v>
      </c>
      <c r="E362" s="1498"/>
      <c r="F362" s="1498"/>
      <c r="G362" s="1498"/>
      <c r="H362" s="1498"/>
      <c r="I362" s="1498"/>
      <c r="J362" s="1498"/>
      <c r="K362" s="1498"/>
      <c r="L362" s="1498"/>
      <c r="M362" s="1498"/>
      <c r="N362" s="1498"/>
      <c r="O362" s="1498"/>
      <c r="P362" s="1498"/>
      <c r="Q362" s="1498"/>
      <c r="R362" s="1498"/>
      <c r="S362" s="1498"/>
      <c r="T362" s="1498"/>
      <c r="U362" s="1498"/>
      <c r="V362" s="1498"/>
      <c r="W362" s="1498"/>
      <c r="X362" s="1498"/>
      <c r="Y362" s="1498"/>
      <c r="Z362" s="1498"/>
      <c r="AA362" s="1498"/>
      <c r="AB362" s="1498"/>
      <c r="AC362" s="1498"/>
      <c r="AD362" s="1498"/>
      <c r="AE362" s="1498"/>
      <c r="AF362" s="1498"/>
      <c r="AG362" s="1498"/>
      <c r="AH362" s="1498"/>
      <c r="AI362" s="1498"/>
      <c r="AJ362" s="1498"/>
      <c r="AK362" s="1498"/>
      <c r="AL362" s="1498"/>
      <c r="AM362" s="1498"/>
      <c r="AN362" s="1498"/>
      <c r="AO362" s="1498"/>
      <c r="AP362" s="1498"/>
      <c r="AQ362" s="1498"/>
      <c r="AR362" s="1498"/>
      <c r="AS362" s="1498"/>
      <c r="AT362" s="1498"/>
      <c r="AU362" s="1498"/>
      <c r="AV362" s="1498"/>
      <c r="AW362" s="1498"/>
      <c r="AX362" s="1498"/>
      <c r="AY362" s="1498"/>
      <c r="AZ362" s="1498"/>
      <c r="BA362" s="1498"/>
      <c r="BB362" s="1498"/>
      <c r="BC362" s="1498"/>
      <c r="BD362" s="1498"/>
      <c r="BE362" s="1498"/>
      <c r="BF362" s="1498"/>
      <c r="BG362" s="1498"/>
      <c r="BH362" s="1498"/>
      <c r="BI362" s="1498"/>
      <c r="BJ362" s="1498"/>
      <c r="BK362" s="1498"/>
      <c r="BL362" s="1498"/>
      <c r="BM362" s="1498"/>
      <c r="BN362" s="1498"/>
      <c r="BO362" s="1498"/>
      <c r="BP362" s="1498"/>
      <c r="BQ362" s="1498"/>
      <c r="BR362" s="1498"/>
      <c r="BS362" s="1498"/>
      <c r="BT362" s="1498"/>
      <c r="BU362" s="1498"/>
      <c r="BV362" s="1498"/>
      <c r="BW362" s="1498"/>
      <c r="BX362" s="1498"/>
      <c r="BY362" s="1498"/>
      <c r="BZ362" s="1498"/>
      <c r="CA362" s="1498"/>
      <c r="CB362" s="1498"/>
      <c r="CC362" s="1498"/>
      <c r="CD362" s="1498"/>
      <c r="CE362" s="1498"/>
      <c r="CF362" s="1498"/>
      <c r="CG362" s="1498"/>
      <c r="CH362" s="1498"/>
      <c r="CI362" s="1498"/>
      <c r="CJ362" s="1498"/>
      <c r="CK362" s="1498"/>
      <c r="CL362" s="1498"/>
      <c r="CM362" s="1498"/>
      <c r="CN362" s="1498"/>
      <c r="CO362" s="1498"/>
      <c r="CP362" s="1498"/>
      <c r="CQ362" s="1498"/>
      <c r="CR362" s="1498"/>
      <c r="CS362" s="1498"/>
      <c r="CT362" s="1498"/>
      <c r="CU362" s="1498"/>
      <c r="CV362" s="1498"/>
      <c r="CW362" s="1498"/>
      <c r="CX362" s="1498"/>
      <c r="CY362" s="1498"/>
      <c r="CZ362" s="1498"/>
      <c r="DA362" s="1498"/>
      <c r="DB362" s="1498"/>
      <c r="DC362" s="1498"/>
      <c r="DD362" s="1498"/>
      <c r="DE362" s="1498"/>
      <c r="DF362" s="1498"/>
      <c r="DG362" s="1498"/>
      <c r="DH362" s="1498"/>
      <c r="DI362" s="1498"/>
      <c r="DJ362" s="1498"/>
      <c r="DK362" s="1498"/>
      <c r="DL362" s="1498"/>
      <c r="DM362" s="1498"/>
      <c r="DN362" s="1498"/>
      <c r="DO362" s="1498"/>
      <c r="DP362" s="1498"/>
      <c r="DQ362" s="1498"/>
      <c r="DR362" s="1498"/>
      <c r="DS362" s="1498"/>
      <c r="DT362" s="1498"/>
      <c r="DU362" s="1498"/>
      <c r="DV362" s="1498"/>
      <c r="DW362" s="1498"/>
      <c r="DX362" s="1498"/>
      <c r="DY362" s="1498"/>
      <c r="DZ362" s="1498"/>
      <c r="EA362" s="1498"/>
      <c r="EB362" s="1498"/>
      <c r="EC362" s="1498"/>
      <c r="ED362" s="1498"/>
      <c r="EE362" s="1498"/>
      <c r="EF362" s="1498"/>
      <c r="EG362" s="1498"/>
      <c r="EH362" s="1498"/>
      <c r="EI362" s="1498"/>
      <c r="EJ362" s="1498"/>
      <c r="EK362" s="1498"/>
      <c r="EL362" s="1498"/>
      <c r="EM362" s="1498"/>
      <c r="EN362" s="1498"/>
      <c r="EO362" s="1498"/>
      <c r="EP362" s="1498"/>
      <c r="EQ362" s="1498"/>
      <c r="ER362" s="1498"/>
      <c r="ES362" s="1498"/>
      <c r="ET362" s="1498"/>
      <c r="EU362" s="1498"/>
      <c r="EV362" s="1498"/>
      <c r="EW362" s="1498"/>
      <c r="EX362" s="1498"/>
      <c r="EY362" s="1498"/>
      <c r="EZ362" s="1498"/>
      <c r="FA362" s="1498"/>
      <c r="FB362" s="1498"/>
      <c r="FC362" s="1498"/>
      <c r="FD362" s="1498"/>
      <c r="FE362" s="1498"/>
      <c r="FF362" s="1498"/>
      <c r="FG362" s="1498"/>
      <c r="FH362" s="1498"/>
      <c r="FI362" s="1498"/>
      <c r="FJ362" s="1498"/>
      <c r="FK362" s="1498"/>
      <c r="FL362" s="1498"/>
      <c r="FM362" s="1498"/>
      <c r="FN362" s="1498"/>
      <c r="FO362" s="1498"/>
      <c r="FP362" s="1498"/>
      <c r="FQ362" s="1498"/>
      <c r="FR362" s="1498"/>
      <c r="FS362" s="1498"/>
      <c r="FT362" s="1498"/>
      <c r="FU362" s="1498"/>
      <c r="FV362" s="1498"/>
      <c r="FW362" s="1498"/>
      <c r="FX362" s="1498"/>
      <c r="FY362" s="1498"/>
      <c r="FZ362" s="1498"/>
      <c r="GA362" s="1498"/>
      <c r="GB362" s="1498"/>
      <c r="GC362" s="1498"/>
      <c r="GD362" s="1498"/>
      <c r="GE362" s="1498"/>
      <c r="GF362" s="1498"/>
      <c r="GG362" s="1498"/>
      <c r="GH362" s="1498"/>
      <c r="GI362" s="1498"/>
      <c r="GJ362" s="1498"/>
      <c r="GK362" s="1498"/>
      <c r="GL362" s="1498"/>
      <c r="GM362" s="1498"/>
      <c r="GN362" s="1498"/>
      <c r="GO362" s="1498"/>
      <c r="GP362" s="1498"/>
      <c r="GQ362" s="1498"/>
      <c r="GR362" s="1498"/>
      <c r="GS362" s="1498"/>
      <c r="GT362" s="1498"/>
      <c r="GU362" s="1498"/>
      <c r="GV362" s="1498"/>
      <c r="GW362" s="1498"/>
      <c r="GX362" s="1498"/>
      <c r="GY362" s="1498"/>
      <c r="GZ362" s="1498"/>
      <c r="HA362" s="1498"/>
      <c r="HB362" s="1498"/>
      <c r="HC362" s="1498"/>
      <c r="HD362" s="1498"/>
      <c r="HE362" s="1498"/>
      <c r="HF362" s="1498"/>
      <c r="HG362" s="1498"/>
      <c r="HH362" s="1498"/>
      <c r="HI362" s="1498"/>
      <c r="HJ362" s="1498"/>
      <c r="HK362" s="1498"/>
      <c r="HL362" s="1498"/>
      <c r="HM362" s="1498"/>
      <c r="HN362" s="1498"/>
      <c r="HO362" s="1498"/>
      <c r="HP362" s="1498"/>
      <c r="HQ362" s="1498"/>
      <c r="HR362" s="1498"/>
      <c r="HS362" s="1498"/>
      <c r="HT362" s="1498"/>
      <c r="HU362" s="1498"/>
      <c r="HV362" s="1498"/>
      <c r="HW362" s="1498"/>
      <c r="HX362" s="1498"/>
      <c r="HY362" s="1498"/>
      <c r="HZ362" s="1498"/>
      <c r="IA362" s="1498"/>
      <c r="IB362" s="1498"/>
      <c r="IC362" s="1498"/>
      <c r="ID362" s="1498"/>
      <c r="IE362" s="1498"/>
      <c r="IF362" s="1498"/>
      <c r="IG362" s="1498"/>
      <c r="IH362" s="1498"/>
      <c r="II362" s="1498"/>
      <c r="IJ362" s="1498"/>
      <c r="IK362" s="1498"/>
      <c r="IL362" s="1498"/>
      <c r="IM362" s="1498"/>
      <c r="IN362" s="1498"/>
      <c r="IO362" s="1498"/>
      <c r="IP362" s="1498"/>
      <c r="IQ362" s="1498"/>
      <c r="IR362" s="1498"/>
      <c r="IS362" s="1498"/>
      <c r="IT362" s="1498"/>
      <c r="IU362" s="1498"/>
      <c r="IV362" s="1498"/>
    </row>
    <row r="363" spans="1:2" ht="18">
      <c r="A363" s="1545"/>
      <c r="B363" s="1500" t="s">
        <v>753</v>
      </c>
    </row>
    <row r="364" spans="1:2" ht="18">
      <c r="A364" s="1545"/>
      <c r="B364" s="1501" t="s">
        <v>754</v>
      </c>
    </row>
    <row r="365" spans="1:2" ht="18">
      <c r="A365" s="1503" t="s">
        <v>1830</v>
      </c>
      <c r="B365" s="1502" t="s">
        <v>755</v>
      </c>
    </row>
    <row r="366" spans="1:2" ht="18">
      <c r="A366" s="1503" t="s">
        <v>1831</v>
      </c>
      <c r="B366" s="1504" t="s">
        <v>756</v>
      </c>
    </row>
    <row r="367" spans="1:2" ht="18">
      <c r="A367" s="1503" t="s">
        <v>1832</v>
      </c>
      <c r="B367" s="1505" t="s">
        <v>757</v>
      </c>
    </row>
    <row r="368" spans="1:2" ht="18">
      <c r="A368" s="1503" t="s">
        <v>1833</v>
      </c>
      <c r="B368" s="1505" t="s">
        <v>758</v>
      </c>
    </row>
    <row r="369" spans="1:2" ht="18">
      <c r="A369" s="1503" t="s">
        <v>1834</v>
      </c>
      <c r="B369" s="1505" t="s">
        <v>759</v>
      </c>
    </row>
    <row r="370" spans="1:2" ht="18">
      <c r="A370" s="1503" t="s">
        <v>1835</v>
      </c>
      <c r="B370" s="1505" t="s">
        <v>760</v>
      </c>
    </row>
    <row r="371" spans="1:2" ht="18">
      <c r="A371" s="1503" t="s">
        <v>1836</v>
      </c>
      <c r="B371" s="1505" t="s">
        <v>761</v>
      </c>
    </row>
    <row r="372" spans="1:2" ht="18">
      <c r="A372" s="1503" t="s">
        <v>1837</v>
      </c>
      <c r="B372" s="1506" t="s">
        <v>762</v>
      </c>
    </row>
    <row r="373" spans="1:2" ht="18">
      <c r="A373" s="1503" t="s">
        <v>1838</v>
      </c>
      <c r="B373" s="1506" t="s">
        <v>763</v>
      </c>
    </row>
    <row r="374" spans="1:2" ht="18">
      <c r="A374" s="1503" t="s">
        <v>1839</v>
      </c>
      <c r="B374" s="1506" t="s">
        <v>764</v>
      </c>
    </row>
    <row r="375" spans="1:2" ht="18">
      <c r="A375" s="1503" t="s">
        <v>1840</v>
      </c>
      <c r="B375" s="1506" t="s">
        <v>765</v>
      </c>
    </row>
    <row r="376" spans="1:2" ht="18">
      <c r="A376" s="1503" t="s">
        <v>1841</v>
      </c>
      <c r="B376" s="1507" t="s">
        <v>766</v>
      </c>
    </row>
    <row r="377" spans="1:2" ht="18">
      <c r="A377" s="1503" t="s">
        <v>1842</v>
      </c>
      <c r="B377" s="1507" t="s">
        <v>767</v>
      </c>
    </row>
    <row r="378" spans="1:2" ht="18">
      <c r="A378" s="1503" t="s">
        <v>1843</v>
      </c>
      <c r="B378" s="1506" t="s">
        <v>768</v>
      </c>
    </row>
    <row r="379" spans="1:5" ht="18">
      <c r="A379" s="1503" t="s">
        <v>1844</v>
      </c>
      <c r="B379" s="1506" t="s">
        <v>769</v>
      </c>
      <c r="C379" s="1508" t="s">
        <v>332</v>
      </c>
      <c r="E379" s="1509"/>
    </row>
    <row r="380" spans="1:5" ht="18">
      <c r="A380" s="1503" t="s">
        <v>1845</v>
      </c>
      <c r="B380" s="1505" t="s">
        <v>770</v>
      </c>
      <c r="C380" s="1508" t="s">
        <v>332</v>
      </c>
      <c r="E380" s="1509"/>
    </row>
    <row r="381" spans="1:5" ht="18">
      <c r="A381" s="1503" t="s">
        <v>1846</v>
      </c>
      <c r="B381" s="1506" t="s">
        <v>771</v>
      </c>
      <c r="C381" s="1508" t="s">
        <v>332</v>
      </c>
      <c r="E381" s="1509"/>
    </row>
    <row r="382" spans="1:5" ht="18">
      <c r="A382" s="1503" t="s">
        <v>1847</v>
      </c>
      <c r="B382" s="1506" t="s">
        <v>772</v>
      </c>
      <c r="C382" s="1508" t="s">
        <v>332</v>
      </c>
      <c r="E382" s="1509"/>
    </row>
    <row r="383" spans="1:5" ht="18">
      <c r="A383" s="1503" t="s">
        <v>1848</v>
      </c>
      <c r="B383" s="1506" t="s">
        <v>773</v>
      </c>
      <c r="C383" s="1508" t="s">
        <v>332</v>
      </c>
      <c r="E383" s="1509"/>
    </row>
    <row r="384" spans="1:5" ht="18">
      <c r="A384" s="1503" t="s">
        <v>1849</v>
      </c>
      <c r="B384" s="1506" t="s">
        <v>774</v>
      </c>
      <c r="C384" s="1508" t="s">
        <v>332</v>
      </c>
      <c r="E384" s="1509"/>
    </row>
    <row r="385" spans="1:5" ht="18">
      <c r="A385" s="1503" t="s">
        <v>1850</v>
      </c>
      <c r="B385" s="1506" t="s">
        <v>775</v>
      </c>
      <c r="C385" s="1508" t="s">
        <v>332</v>
      </c>
      <c r="E385" s="1509"/>
    </row>
    <row r="386" spans="1:5" ht="18">
      <c r="A386" s="1503" t="s">
        <v>1851</v>
      </c>
      <c r="B386" s="1506" t="s">
        <v>776</v>
      </c>
      <c r="C386" s="1508" t="s">
        <v>332</v>
      </c>
      <c r="E386" s="1509"/>
    </row>
    <row r="387" spans="1:5" ht="18">
      <c r="A387" s="1503" t="s">
        <v>1852</v>
      </c>
      <c r="B387" s="1506" t="s">
        <v>777</v>
      </c>
      <c r="C387" s="1508" t="s">
        <v>332</v>
      </c>
      <c r="E387" s="1509"/>
    </row>
    <row r="388" spans="1:5" ht="18">
      <c r="A388" s="1503" t="s">
        <v>1853</v>
      </c>
      <c r="B388" s="1505" t="s">
        <v>778</v>
      </c>
      <c r="C388" s="1508" t="s">
        <v>332</v>
      </c>
      <c r="E388" s="1509"/>
    </row>
    <row r="389" spans="1:5" ht="18">
      <c r="A389" s="1503" t="s">
        <v>1854</v>
      </c>
      <c r="B389" s="1506" t="s">
        <v>779</v>
      </c>
      <c r="C389" s="1508" t="s">
        <v>332</v>
      </c>
      <c r="E389" s="1509"/>
    </row>
    <row r="390" spans="1:5" ht="18">
      <c r="A390" s="1503" t="s">
        <v>1855</v>
      </c>
      <c r="B390" s="1505" t="s">
        <v>780</v>
      </c>
      <c r="C390" s="1508" t="s">
        <v>332</v>
      </c>
      <c r="E390" s="1509"/>
    </row>
    <row r="391" spans="1:5" ht="18">
      <c r="A391" s="1503" t="s">
        <v>1856</v>
      </c>
      <c r="B391" s="1505" t="s">
        <v>781</v>
      </c>
      <c r="C391" s="1508" t="s">
        <v>332</v>
      </c>
      <c r="E391" s="1509"/>
    </row>
    <row r="392" spans="1:5" ht="18">
      <c r="A392" s="1503" t="s">
        <v>1857</v>
      </c>
      <c r="B392" s="1505" t="s">
        <v>782</v>
      </c>
      <c r="C392" s="1508" t="s">
        <v>332</v>
      </c>
      <c r="E392" s="1509"/>
    </row>
    <row r="393" spans="1:5" ht="18">
      <c r="A393" s="1503" t="s">
        <v>1858</v>
      </c>
      <c r="B393" s="1505" t="s">
        <v>783</v>
      </c>
      <c r="C393" s="1508" t="s">
        <v>332</v>
      </c>
      <c r="E393" s="1509"/>
    </row>
    <row r="394" spans="1:5" ht="18">
      <c r="A394" s="1503" t="s">
        <v>1859</v>
      </c>
      <c r="B394" s="1505" t="s">
        <v>784</v>
      </c>
      <c r="C394" s="1508" t="s">
        <v>332</v>
      </c>
      <c r="E394" s="1509"/>
    </row>
    <row r="395" spans="1:5" ht="18">
      <c r="A395" s="1503" t="s">
        <v>1860</v>
      </c>
      <c r="B395" s="1505" t="s">
        <v>785</v>
      </c>
      <c r="C395" s="1508" t="s">
        <v>332</v>
      </c>
      <c r="E395" s="1509"/>
    </row>
    <row r="396" spans="1:5" ht="18">
      <c r="A396" s="1503" t="s">
        <v>1861</v>
      </c>
      <c r="B396" s="1505" t="s">
        <v>786</v>
      </c>
      <c r="C396" s="1508" t="s">
        <v>332</v>
      </c>
      <c r="E396" s="1509"/>
    </row>
    <row r="397" spans="1:5" ht="18">
      <c r="A397" s="1503" t="s">
        <v>1862</v>
      </c>
      <c r="B397" s="1505" t="s">
        <v>787</v>
      </c>
      <c r="C397" s="1508" t="s">
        <v>332</v>
      </c>
      <c r="E397" s="1509"/>
    </row>
    <row r="398" spans="1:5" ht="18">
      <c r="A398" s="1503" t="s">
        <v>1863</v>
      </c>
      <c r="B398" s="1510" t="s">
        <v>788</v>
      </c>
      <c r="C398" s="1508" t="s">
        <v>332</v>
      </c>
      <c r="E398" s="1509"/>
    </row>
    <row r="399" spans="1:5" ht="18">
      <c r="A399" s="1503" t="s">
        <v>1864</v>
      </c>
      <c r="B399" s="1511" t="s">
        <v>1771</v>
      </c>
      <c r="C399" s="1508" t="s">
        <v>332</v>
      </c>
      <c r="E399" s="1509"/>
    </row>
    <row r="400" spans="1:5" ht="18">
      <c r="A400" s="1546" t="s">
        <v>1865</v>
      </c>
      <c r="B400" s="1512" t="s">
        <v>789</v>
      </c>
      <c r="C400" s="1508" t="s">
        <v>332</v>
      </c>
      <c r="E400" s="1509"/>
    </row>
    <row r="401" spans="1:5" ht="18">
      <c r="A401" s="1545" t="s">
        <v>332</v>
      </c>
      <c r="B401" s="1513" t="s">
        <v>790</v>
      </c>
      <c r="C401" s="1508" t="s">
        <v>332</v>
      </c>
      <c r="E401" s="1509"/>
    </row>
    <row r="402" spans="1:5" ht="18">
      <c r="A402" s="1518" t="s">
        <v>1866</v>
      </c>
      <c r="B402" s="1514" t="s">
        <v>791</v>
      </c>
      <c r="C402" s="1508" t="s">
        <v>332</v>
      </c>
      <c r="E402" s="1509"/>
    </row>
    <row r="403" spans="1:5" ht="18">
      <c r="A403" s="1503" t="s">
        <v>1867</v>
      </c>
      <c r="B403" s="1490" t="s">
        <v>792</v>
      </c>
      <c r="C403" s="1508" t="s">
        <v>332</v>
      </c>
      <c r="E403" s="1509"/>
    </row>
    <row r="404" spans="1:5" ht="18">
      <c r="A404" s="1547" t="s">
        <v>1868</v>
      </c>
      <c r="B404" s="1515" t="s">
        <v>793</v>
      </c>
      <c r="C404" s="1508" t="s">
        <v>332</v>
      </c>
      <c r="E404" s="1509"/>
    </row>
    <row r="405" spans="1:5" ht="18">
      <c r="A405" s="1499" t="s">
        <v>332</v>
      </c>
      <c r="B405" s="1516" t="s">
        <v>794</v>
      </c>
      <c r="C405" s="1508" t="s">
        <v>332</v>
      </c>
      <c r="E405" s="1509"/>
    </row>
    <row r="406" spans="1:5" ht="16.5">
      <c r="A406" s="1483" t="s">
        <v>1819</v>
      </c>
      <c r="B406" s="1485" t="s">
        <v>2064</v>
      </c>
      <c r="C406" s="1508" t="s">
        <v>332</v>
      </c>
      <c r="E406" s="1509"/>
    </row>
    <row r="407" spans="1:5" ht="16.5">
      <c r="A407" s="1483" t="s">
        <v>1820</v>
      </c>
      <c r="B407" s="1485" t="s">
        <v>2065</v>
      </c>
      <c r="C407" s="1508" t="s">
        <v>332</v>
      </c>
      <c r="E407" s="1509"/>
    </row>
    <row r="408" spans="1:5" ht="16.5">
      <c r="A408" s="1548" t="s">
        <v>1821</v>
      </c>
      <c r="B408" s="1517" t="s">
        <v>2066</v>
      </c>
      <c r="C408" s="1508" t="s">
        <v>332</v>
      </c>
      <c r="E408" s="1509"/>
    </row>
    <row r="409" spans="1:5" ht="18">
      <c r="A409" s="1545" t="s">
        <v>332</v>
      </c>
      <c r="B409" s="1516" t="s">
        <v>795</v>
      </c>
      <c r="C409" s="1508" t="s">
        <v>332</v>
      </c>
      <c r="E409" s="1509"/>
    </row>
    <row r="410" spans="1:5" ht="18">
      <c r="A410" s="1518" t="s">
        <v>1869</v>
      </c>
      <c r="B410" s="1514" t="s">
        <v>1772</v>
      </c>
      <c r="C410" s="1508" t="s">
        <v>332</v>
      </c>
      <c r="E410" s="1509"/>
    </row>
    <row r="411" spans="1:5" ht="18">
      <c r="A411" s="1518" t="s">
        <v>1870</v>
      </c>
      <c r="B411" s="1514" t="s">
        <v>1773</v>
      </c>
      <c r="C411" s="1508" t="s">
        <v>332</v>
      </c>
      <c r="E411" s="1509"/>
    </row>
    <row r="412" spans="1:5" ht="18">
      <c r="A412" s="1518" t="s">
        <v>1871</v>
      </c>
      <c r="B412" s="1514" t="s">
        <v>333</v>
      </c>
      <c r="C412" s="1508" t="s">
        <v>332</v>
      </c>
      <c r="E412" s="1509"/>
    </row>
    <row r="413" spans="1:5" ht="18.75" thickBot="1">
      <c r="A413" s="1549" t="s">
        <v>1872</v>
      </c>
      <c r="B413" s="1519" t="s">
        <v>334</v>
      </c>
      <c r="C413" s="1508" t="s">
        <v>332</v>
      </c>
      <c r="E413" s="1509"/>
    </row>
    <row r="414" spans="1:5" ht="17.25" thickBot="1">
      <c r="A414" s="1550" t="s">
        <v>1873</v>
      </c>
      <c r="B414" s="1519" t="s">
        <v>1774</v>
      </c>
      <c r="C414" s="1508" t="s">
        <v>332</v>
      </c>
      <c r="E414" s="1509"/>
    </row>
    <row r="415" spans="1:5" ht="16.5">
      <c r="A415" s="1550" t="s">
        <v>1874</v>
      </c>
      <c r="B415" s="1520" t="s">
        <v>1202</v>
      </c>
      <c r="C415" s="1508" t="s">
        <v>332</v>
      </c>
      <c r="E415" s="1509"/>
    </row>
    <row r="416" spans="1:5" ht="16.5">
      <c r="A416" s="1483" t="s">
        <v>1875</v>
      </c>
      <c r="B416" s="1485" t="s">
        <v>1203</v>
      </c>
      <c r="C416" s="1508" t="s">
        <v>332</v>
      </c>
      <c r="E416" s="1509"/>
    </row>
    <row r="417" spans="1:5" ht="18.75" thickBot="1">
      <c r="A417" s="1551" t="s">
        <v>1876</v>
      </c>
      <c r="B417" s="1521" t="s">
        <v>1204</v>
      </c>
      <c r="C417" s="1508" t="s">
        <v>332</v>
      </c>
      <c r="E417" s="1509"/>
    </row>
    <row r="418" spans="1:5" ht="16.5">
      <c r="A418" s="1481" t="s">
        <v>1877</v>
      </c>
      <c r="B418" s="1522" t="s">
        <v>1205</v>
      </c>
      <c r="C418" s="1508" t="s">
        <v>332</v>
      </c>
      <c r="E418" s="1509"/>
    </row>
    <row r="419" spans="1:5" ht="16.5">
      <c r="A419" s="1552" t="s">
        <v>1878</v>
      </c>
      <c r="B419" s="1485" t="s">
        <v>1206</v>
      </c>
      <c r="C419" s="1508" t="s">
        <v>332</v>
      </c>
      <c r="E419" s="1509"/>
    </row>
    <row r="420" spans="1:5" ht="16.5">
      <c r="A420" s="1483" t="s">
        <v>1879</v>
      </c>
      <c r="B420" s="1523" t="s">
        <v>456</v>
      </c>
      <c r="C420" s="1508" t="s">
        <v>332</v>
      </c>
      <c r="E420" s="1509"/>
    </row>
    <row r="421" spans="1:5" ht="17.25" thickBot="1">
      <c r="A421" s="1495" t="s">
        <v>1880</v>
      </c>
      <c r="B421" s="1524" t="s">
        <v>457</v>
      </c>
      <c r="C421" s="1508" t="s">
        <v>332</v>
      </c>
      <c r="E421" s="1509"/>
    </row>
    <row r="422" spans="1:5" ht="18">
      <c r="A422" s="1503" t="s">
        <v>1881</v>
      </c>
      <c r="B422" s="1525" t="s">
        <v>796</v>
      </c>
      <c r="C422" s="1508" t="s">
        <v>332</v>
      </c>
      <c r="E422" s="1509"/>
    </row>
    <row r="423" spans="1:5" ht="18">
      <c r="A423" s="1503" t="s">
        <v>1882</v>
      </c>
      <c r="B423" s="1526" t="s">
        <v>797</v>
      </c>
      <c r="C423" s="1508" t="s">
        <v>332</v>
      </c>
      <c r="E423" s="1509"/>
    </row>
    <row r="424" spans="1:5" ht="18">
      <c r="A424" s="1503" t="s">
        <v>1883</v>
      </c>
      <c r="B424" s="1527" t="s">
        <v>798</v>
      </c>
      <c r="C424" s="1508" t="s">
        <v>332</v>
      </c>
      <c r="E424" s="1509"/>
    </row>
    <row r="425" spans="1:5" ht="18">
      <c r="A425" s="1503" t="s">
        <v>1884</v>
      </c>
      <c r="B425" s="1526" t="s">
        <v>799</v>
      </c>
      <c r="C425" s="1508" t="s">
        <v>332</v>
      </c>
      <c r="E425" s="1509"/>
    </row>
    <row r="426" spans="1:5" ht="18">
      <c r="A426" s="1503" t="s">
        <v>1885</v>
      </c>
      <c r="B426" s="1526" t="s">
        <v>800</v>
      </c>
      <c r="C426" s="1508" t="s">
        <v>332</v>
      </c>
      <c r="E426" s="1509"/>
    </row>
    <row r="427" spans="1:5" ht="18">
      <c r="A427" s="1503" t="s">
        <v>1886</v>
      </c>
      <c r="B427" s="1528" t="s">
        <v>801</v>
      </c>
      <c r="C427" s="1508" t="s">
        <v>332</v>
      </c>
      <c r="E427" s="1509"/>
    </row>
    <row r="428" spans="1:5" ht="18">
      <c r="A428" s="1503" t="s">
        <v>1887</v>
      </c>
      <c r="B428" s="1528" t="s">
        <v>802</v>
      </c>
      <c r="C428" s="1508" t="s">
        <v>332</v>
      </c>
      <c r="E428" s="1509"/>
    </row>
    <row r="429" spans="1:5" ht="18">
      <c r="A429" s="1503" t="s">
        <v>1888</v>
      </c>
      <c r="B429" s="1528" t="s">
        <v>803</v>
      </c>
      <c r="C429" s="1508" t="s">
        <v>332</v>
      </c>
      <c r="E429" s="1509"/>
    </row>
    <row r="430" spans="1:5" ht="18">
      <c r="A430" s="1503" t="s">
        <v>1889</v>
      </c>
      <c r="B430" s="1528" t="s">
        <v>804</v>
      </c>
      <c r="C430" s="1508" t="s">
        <v>332</v>
      </c>
      <c r="E430" s="1509"/>
    </row>
    <row r="431" spans="1:5" ht="18">
      <c r="A431" s="1503" t="s">
        <v>1890</v>
      </c>
      <c r="B431" s="1528" t="s">
        <v>805</v>
      </c>
      <c r="C431" s="1508" t="s">
        <v>332</v>
      </c>
      <c r="E431" s="1509"/>
    </row>
    <row r="432" spans="1:5" ht="18">
      <c r="A432" s="1503" t="s">
        <v>1891</v>
      </c>
      <c r="B432" s="1526" t="s">
        <v>806</v>
      </c>
      <c r="C432" s="1508" t="s">
        <v>332</v>
      </c>
      <c r="E432" s="1509"/>
    </row>
    <row r="433" spans="1:5" ht="18">
      <c r="A433" s="1503" t="s">
        <v>1892</v>
      </c>
      <c r="B433" s="1526" t="s">
        <v>807</v>
      </c>
      <c r="C433" s="1508" t="s">
        <v>332</v>
      </c>
      <c r="E433" s="1509"/>
    </row>
    <row r="434" spans="1:5" ht="18">
      <c r="A434" s="1503" t="s">
        <v>1893</v>
      </c>
      <c r="B434" s="1526" t="s">
        <v>808</v>
      </c>
      <c r="C434" s="1508" t="s">
        <v>332</v>
      </c>
      <c r="E434" s="1509"/>
    </row>
    <row r="435" spans="1:5" ht="18.75" thickBot="1">
      <c r="A435" s="1503" t="s">
        <v>1894</v>
      </c>
      <c r="B435" s="1529" t="s">
        <v>809</v>
      </c>
      <c r="C435" s="1508" t="s">
        <v>332</v>
      </c>
      <c r="E435" s="1509"/>
    </row>
    <row r="436" spans="1:5" ht="18">
      <c r="A436" s="1503" t="s">
        <v>1895</v>
      </c>
      <c r="B436" s="1525" t="s">
        <v>810</v>
      </c>
      <c r="C436" s="1508" t="s">
        <v>332</v>
      </c>
      <c r="E436" s="1509"/>
    </row>
    <row r="437" spans="1:5" ht="18">
      <c r="A437" s="1503" t="s">
        <v>1896</v>
      </c>
      <c r="B437" s="1527" t="s">
        <v>811</v>
      </c>
      <c r="C437" s="1508" t="s">
        <v>332</v>
      </c>
      <c r="E437" s="1509"/>
    </row>
    <row r="438" spans="1:5" ht="18">
      <c r="A438" s="1503" t="s">
        <v>1897</v>
      </c>
      <c r="B438" s="1526" t="s">
        <v>812</v>
      </c>
      <c r="C438" s="1508" t="s">
        <v>332</v>
      </c>
      <c r="E438" s="1509"/>
    </row>
    <row r="439" spans="1:5" ht="18">
      <c r="A439" s="1503" t="s">
        <v>1898</v>
      </c>
      <c r="B439" s="1526" t="s">
        <v>813</v>
      </c>
      <c r="C439" s="1508" t="s">
        <v>332</v>
      </c>
      <c r="E439" s="1509"/>
    </row>
    <row r="440" spans="1:5" ht="18">
      <c r="A440" s="1503" t="s">
        <v>1899</v>
      </c>
      <c r="B440" s="1526" t="s">
        <v>814</v>
      </c>
      <c r="C440" s="1508" t="s">
        <v>332</v>
      </c>
      <c r="E440" s="1509"/>
    </row>
    <row r="441" spans="1:5" ht="18">
      <c r="A441" s="1503" t="s">
        <v>1900</v>
      </c>
      <c r="B441" s="1526" t="s">
        <v>815</v>
      </c>
      <c r="C441" s="1508" t="s">
        <v>332</v>
      </c>
      <c r="E441" s="1509"/>
    </row>
    <row r="442" spans="1:5" ht="18">
      <c r="A442" s="1503" t="s">
        <v>1901</v>
      </c>
      <c r="B442" s="1526" t="s">
        <v>816</v>
      </c>
      <c r="C442" s="1508" t="s">
        <v>332</v>
      </c>
      <c r="E442" s="1509"/>
    </row>
    <row r="443" spans="1:5" ht="18">
      <c r="A443" s="1503" t="s">
        <v>1902</v>
      </c>
      <c r="B443" s="1526" t="s">
        <v>817</v>
      </c>
      <c r="C443" s="1508" t="s">
        <v>332</v>
      </c>
      <c r="E443" s="1509"/>
    </row>
    <row r="444" spans="1:5" ht="18">
      <c r="A444" s="1503" t="s">
        <v>1903</v>
      </c>
      <c r="B444" s="1526" t="s">
        <v>818</v>
      </c>
      <c r="C444" s="1508" t="s">
        <v>332</v>
      </c>
      <c r="E444" s="1509"/>
    </row>
    <row r="445" spans="1:5" ht="18">
      <c r="A445" s="1503" t="s">
        <v>1904</v>
      </c>
      <c r="B445" s="1526" t="s">
        <v>819</v>
      </c>
      <c r="C445" s="1508" t="s">
        <v>332</v>
      </c>
      <c r="E445" s="1509"/>
    </row>
    <row r="446" spans="1:5" ht="18">
      <c r="A446" s="1503" t="s">
        <v>1905</v>
      </c>
      <c r="B446" s="1526" t="s">
        <v>820</v>
      </c>
      <c r="C446" s="1508" t="s">
        <v>332</v>
      </c>
      <c r="E446" s="1509"/>
    </row>
    <row r="447" spans="1:5" ht="18">
      <c r="A447" s="1503" t="s">
        <v>1906</v>
      </c>
      <c r="B447" s="1526" t="s">
        <v>821</v>
      </c>
      <c r="C447" s="1508" t="s">
        <v>332</v>
      </c>
      <c r="E447" s="1509"/>
    </row>
    <row r="448" spans="1:5" ht="18.75" thickBot="1">
      <c r="A448" s="1503" t="s">
        <v>1907</v>
      </c>
      <c r="B448" s="1529" t="s">
        <v>822</v>
      </c>
      <c r="C448" s="1508" t="s">
        <v>332</v>
      </c>
      <c r="E448" s="1509"/>
    </row>
    <row r="449" spans="1:5" ht="18">
      <c r="A449" s="1503" t="s">
        <v>1908</v>
      </c>
      <c r="B449" s="1525" t="s">
        <v>823</v>
      </c>
      <c r="C449" s="1508" t="s">
        <v>332</v>
      </c>
      <c r="E449" s="1509"/>
    </row>
    <row r="450" spans="1:5" ht="18">
      <c r="A450" s="1503" t="s">
        <v>1909</v>
      </c>
      <c r="B450" s="1526" t="s">
        <v>824</v>
      </c>
      <c r="C450" s="1508" t="s">
        <v>332</v>
      </c>
      <c r="E450" s="1509"/>
    </row>
    <row r="451" spans="1:5" ht="18">
      <c r="A451" s="1503" t="s">
        <v>1910</v>
      </c>
      <c r="B451" s="1526" t="s">
        <v>825</v>
      </c>
      <c r="C451" s="1508" t="s">
        <v>332</v>
      </c>
      <c r="E451" s="1509"/>
    </row>
    <row r="452" spans="1:5" ht="18">
      <c r="A452" s="1503" t="s">
        <v>1911</v>
      </c>
      <c r="B452" s="1526" t="s">
        <v>826</v>
      </c>
      <c r="C452" s="1508" t="s">
        <v>332</v>
      </c>
      <c r="E452" s="1509"/>
    </row>
    <row r="453" spans="1:5" ht="18">
      <c r="A453" s="1503" t="s">
        <v>1912</v>
      </c>
      <c r="B453" s="1527" t="s">
        <v>827</v>
      </c>
      <c r="C453" s="1508" t="s">
        <v>332</v>
      </c>
      <c r="E453" s="1509"/>
    </row>
    <row r="454" spans="1:5" ht="18">
      <c r="A454" s="1503" t="s">
        <v>1913</v>
      </c>
      <c r="B454" s="1526" t="s">
        <v>828</v>
      </c>
      <c r="C454" s="1508" t="s">
        <v>332</v>
      </c>
      <c r="E454" s="1509"/>
    </row>
    <row r="455" spans="1:5" ht="18">
      <c r="A455" s="1503" t="s">
        <v>1914</v>
      </c>
      <c r="B455" s="1526" t="s">
        <v>829</v>
      </c>
      <c r="C455" s="1508" t="s">
        <v>332</v>
      </c>
      <c r="E455" s="1509"/>
    </row>
    <row r="456" spans="1:5" ht="18">
      <c r="A456" s="1503" t="s">
        <v>1915</v>
      </c>
      <c r="B456" s="1526" t="s">
        <v>830</v>
      </c>
      <c r="C456" s="1508" t="s">
        <v>332</v>
      </c>
      <c r="E456" s="1509"/>
    </row>
    <row r="457" spans="1:5" ht="18">
      <c r="A457" s="1503" t="s">
        <v>1916</v>
      </c>
      <c r="B457" s="1526" t="s">
        <v>831</v>
      </c>
      <c r="C457" s="1508" t="s">
        <v>332</v>
      </c>
      <c r="E457" s="1509"/>
    </row>
    <row r="458" spans="1:5" ht="18">
      <c r="A458" s="1503" t="s">
        <v>1917</v>
      </c>
      <c r="B458" s="1526" t="s">
        <v>832</v>
      </c>
      <c r="C458" s="1508" t="s">
        <v>332</v>
      </c>
      <c r="E458" s="1509"/>
    </row>
    <row r="459" spans="1:5" ht="18">
      <c r="A459" s="1503" t="s">
        <v>1918</v>
      </c>
      <c r="B459" s="1526" t="s">
        <v>833</v>
      </c>
      <c r="C459" s="1508" t="s">
        <v>332</v>
      </c>
      <c r="E459" s="1509"/>
    </row>
    <row r="460" spans="1:5" ht="18.75" thickBot="1">
      <c r="A460" s="1503" t="s">
        <v>1919</v>
      </c>
      <c r="B460" s="1529" t="s">
        <v>834</v>
      </c>
      <c r="C460" s="1508" t="s">
        <v>332</v>
      </c>
      <c r="E460" s="1509"/>
    </row>
    <row r="461" spans="1:5" ht="18">
      <c r="A461" s="1503" t="s">
        <v>1920</v>
      </c>
      <c r="B461" s="1530" t="s">
        <v>835</v>
      </c>
      <c r="C461" s="1508" t="s">
        <v>332</v>
      </c>
      <c r="E461" s="1509"/>
    </row>
    <row r="462" spans="1:5" ht="18">
      <c r="A462" s="1503" t="s">
        <v>1921</v>
      </c>
      <c r="B462" s="1526" t="s">
        <v>836</v>
      </c>
      <c r="C462" s="1508" t="s">
        <v>332</v>
      </c>
      <c r="E462" s="1509"/>
    </row>
    <row r="463" spans="1:5" ht="18">
      <c r="A463" s="1503" t="s">
        <v>1922</v>
      </c>
      <c r="B463" s="1526" t="s">
        <v>837</v>
      </c>
      <c r="C463" s="1508" t="s">
        <v>332</v>
      </c>
      <c r="E463" s="1509"/>
    </row>
    <row r="464" spans="1:5" ht="18">
      <c r="A464" s="1503" t="s">
        <v>1923</v>
      </c>
      <c r="B464" s="1526" t="s">
        <v>838</v>
      </c>
      <c r="C464" s="1508" t="s">
        <v>332</v>
      </c>
      <c r="E464" s="1509"/>
    </row>
    <row r="465" spans="1:5" ht="18">
      <c r="A465" s="1503" t="s">
        <v>1924</v>
      </c>
      <c r="B465" s="1526" t="s">
        <v>839</v>
      </c>
      <c r="C465" s="1508" t="s">
        <v>332</v>
      </c>
      <c r="E465" s="1509"/>
    </row>
    <row r="466" spans="1:5" ht="18">
      <c r="A466" s="1503" t="s">
        <v>1925</v>
      </c>
      <c r="B466" s="1526" t="s">
        <v>840</v>
      </c>
      <c r="C466" s="1508" t="s">
        <v>332</v>
      </c>
      <c r="E466" s="1509"/>
    </row>
    <row r="467" spans="1:5" ht="18">
      <c r="A467" s="1503" t="s">
        <v>1926</v>
      </c>
      <c r="B467" s="1526" t="s">
        <v>841</v>
      </c>
      <c r="C467" s="1508" t="s">
        <v>332</v>
      </c>
      <c r="E467" s="1509"/>
    </row>
    <row r="468" spans="1:5" ht="18">
      <c r="A468" s="1503" t="s">
        <v>1927</v>
      </c>
      <c r="B468" s="1526" t="s">
        <v>842</v>
      </c>
      <c r="C468" s="1508" t="s">
        <v>332</v>
      </c>
      <c r="E468" s="1509"/>
    </row>
    <row r="469" spans="1:5" ht="18">
      <c r="A469" s="1503" t="s">
        <v>1928</v>
      </c>
      <c r="B469" s="1526" t="s">
        <v>843</v>
      </c>
      <c r="C469" s="1508" t="s">
        <v>332</v>
      </c>
      <c r="E469" s="1509"/>
    </row>
    <row r="470" spans="1:5" ht="18.75" thickBot="1">
      <c r="A470" s="1503" t="s">
        <v>1929</v>
      </c>
      <c r="B470" s="1529" t="s">
        <v>844</v>
      </c>
      <c r="C470" s="1508" t="s">
        <v>332</v>
      </c>
      <c r="E470" s="1509"/>
    </row>
    <row r="471" spans="1:5" ht="18">
      <c r="A471" s="1503" t="s">
        <v>1930</v>
      </c>
      <c r="B471" s="1525" t="s">
        <v>845</v>
      </c>
      <c r="C471" s="1508" t="s">
        <v>332</v>
      </c>
      <c r="E471" s="1509"/>
    </row>
    <row r="472" spans="1:5" ht="18">
      <c r="A472" s="1503" t="s">
        <v>1931</v>
      </c>
      <c r="B472" s="1526" t="s">
        <v>846</v>
      </c>
      <c r="C472" s="1508" t="s">
        <v>332</v>
      </c>
      <c r="E472" s="1509"/>
    </row>
    <row r="473" spans="1:5" ht="18">
      <c r="A473" s="1503" t="s">
        <v>1932</v>
      </c>
      <c r="B473" s="1526" t="s">
        <v>847</v>
      </c>
      <c r="C473" s="1508" t="s">
        <v>332</v>
      </c>
      <c r="E473" s="1509"/>
    </row>
    <row r="474" spans="1:5" ht="18">
      <c r="A474" s="1503" t="s">
        <v>1933</v>
      </c>
      <c r="B474" s="1527" t="s">
        <v>848</v>
      </c>
      <c r="C474" s="1508" t="s">
        <v>332</v>
      </c>
      <c r="E474" s="1509"/>
    </row>
    <row r="475" spans="1:5" ht="18">
      <c r="A475" s="1503" t="s">
        <v>1934</v>
      </c>
      <c r="B475" s="1526" t="s">
        <v>849</v>
      </c>
      <c r="C475" s="1508" t="s">
        <v>332</v>
      </c>
      <c r="E475" s="1509"/>
    </row>
    <row r="476" spans="1:5" ht="18">
      <c r="A476" s="1503" t="s">
        <v>1935</v>
      </c>
      <c r="B476" s="1526" t="s">
        <v>850</v>
      </c>
      <c r="C476" s="1508" t="s">
        <v>332</v>
      </c>
      <c r="E476" s="1509"/>
    </row>
    <row r="477" spans="1:5" ht="18">
      <c r="A477" s="1503" t="s">
        <v>1936</v>
      </c>
      <c r="B477" s="1526" t="s">
        <v>851</v>
      </c>
      <c r="C477" s="1508" t="s">
        <v>332</v>
      </c>
      <c r="E477" s="1509"/>
    </row>
    <row r="478" spans="1:5" ht="18">
      <c r="A478" s="1503" t="s">
        <v>1937</v>
      </c>
      <c r="B478" s="1526" t="s">
        <v>852</v>
      </c>
      <c r="C478" s="1508" t="s">
        <v>332</v>
      </c>
      <c r="E478" s="1509"/>
    </row>
    <row r="479" spans="1:5" ht="18">
      <c r="A479" s="1503" t="s">
        <v>1938</v>
      </c>
      <c r="B479" s="1526" t="s">
        <v>853</v>
      </c>
      <c r="C479" s="1508" t="s">
        <v>332</v>
      </c>
      <c r="E479" s="1509"/>
    </row>
    <row r="480" spans="1:5" ht="18">
      <c r="A480" s="1503" t="s">
        <v>1939</v>
      </c>
      <c r="B480" s="1526" t="s">
        <v>854</v>
      </c>
      <c r="C480" s="1508" t="s">
        <v>332</v>
      </c>
      <c r="E480" s="1509"/>
    </row>
    <row r="481" spans="1:5" ht="18.75" thickBot="1">
      <c r="A481" s="1503" t="s">
        <v>1940</v>
      </c>
      <c r="B481" s="1529" t="s">
        <v>855</v>
      </c>
      <c r="C481" s="1508" t="s">
        <v>332</v>
      </c>
      <c r="E481" s="1509"/>
    </row>
    <row r="482" spans="1:5" ht="18">
      <c r="A482" s="1503" t="s">
        <v>1941</v>
      </c>
      <c r="B482" s="1525" t="s">
        <v>856</v>
      </c>
      <c r="C482" s="1508" t="s">
        <v>332</v>
      </c>
      <c r="E482" s="1509"/>
    </row>
    <row r="483" spans="1:5" ht="18">
      <c r="A483" s="1503" t="s">
        <v>1942</v>
      </c>
      <c r="B483" s="1526" t="s">
        <v>857</v>
      </c>
      <c r="C483" s="1508" t="s">
        <v>332</v>
      </c>
      <c r="E483" s="1509"/>
    </row>
    <row r="484" spans="1:5" ht="18">
      <c r="A484" s="1503" t="s">
        <v>1943</v>
      </c>
      <c r="B484" s="1527" t="s">
        <v>858</v>
      </c>
      <c r="C484" s="1508" t="s">
        <v>332</v>
      </c>
      <c r="E484" s="1509"/>
    </row>
    <row r="485" spans="1:5" ht="18">
      <c r="A485" s="1503" t="s">
        <v>1944</v>
      </c>
      <c r="B485" s="1526" t="s">
        <v>859</v>
      </c>
      <c r="C485" s="1508" t="s">
        <v>332</v>
      </c>
      <c r="E485" s="1509"/>
    </row>
    <row r="486" spans="1:5" ht="18">
      <c r="A486" s="1503" t="s">
        <v>1945</v>
      </c>
      <c r="B486" s="1526" t="s">
        <v>860</v>
      </c>
      <c r="C486" s="1508" t="s">
        <v>332</v>
      </c>
      <c r="E486" s="1509"/>
    </row>
    <row r="487" spans="1:5" ht="18">
      <c r="A487" s="1503" t="s">
        <v>1946</v>
      </c>
      <c r="B487" s="1526" t="s">
        <v>861</v>
      </c>
      <c r="C487" s="1508" t="s">
        <v>332</v>
      </c>
      <c r="E487" s="1509"/>
    </row>
    <row r="488" spans="1:5" ht="18">
      <c r="A488" s="1503" t="s">
        <v>1947</v>
      </c>
      <c r="B488" s="1526" t="s">
        <v>862</v>
      </c>
      <c r="C488" s="1508" t="s">
        <v>332</v>
      </c>
      <c r="E488" s="1509"/>
    </row>
    <row r="489" spans="1:5" ht="18">
      <c r="A489" s="1503" t="s">
        <v>1948</v>
      </c>
      <c r="B489" s="1526" t="s">
        <v>863</v>
      </c>
      <c r="C489" s="1508" t="s">
        <v>332</v>
      </c>
      <c r="E489" s="1509"/>
    </row>
    <row r="490" spans="1:5" ht="18">
      <c r="A490" s="1503" t="s">
        <v>1949</v>
      </c>
      <c r="B490" s="1526" t="s">
        <v>864</v>
      </c>
      <c r="C490" s="1508" t="s">
        <v>332</v>
      </c>
      <c r="E490" s="1509"/>
    </row>
    <row r="491" spans="1:5" ht="18.75" thickBot="1">
      <c r="A491" s="1503" t="s">
        <v>1950</v>
      </c>
      <c r="B491" s="1529" t="s">
        <v>865</v>
      </c>
      <c r="C491" s="1508" t="s">
        <v>332</v>
      </c>
      <c r="E491" s="1509"/>
    </row>
    <row r="492" spans="1:5" ht="18">
      <c r="A492" s="1503" t="s">
        <v>1951</v>
      </c>
      <c r="B492" s="1530" t="s">
        <v>866</v>
      </c>
      <c r="C492" s="1508" t="s">
        <v>332</v>
      </c>
      <c r="E492" s="1509"/>
    </row>
    <row r="493" spans="1:5" ht="18">
      <c r="A493" s="1503" t="s">
        <v>1952</v>
      </c>
      <c r="B493" s="1526" t="s">
        <v>867</v>
      </c>
      <c r="C493" s="1508" t="s">
        <v>332</v>
      </c>
      <c r="E493" s="1509"/>
    </row>
    <row r="494" spans="1:5" ht="18">
      <c r="A494" s="1503" t="s">
        <v>1953</v>
      </c>
      <c r="B494" s="1526" t="s">
        <v>868</v>
      </c>
      <c r="C494" s="1508" t="s">
        <v>332</v>
      </c>
      <c r="E494" s="1509"/>
    </row>
    <row r="495" spans="1:5" ht="18.75" thickBot="1">
      <c r="A495" s="1503" t="s">
        <v>1954</v>
      </c>
      <c r="B495" s="1529" t="s">
        <v>869</v>
      </c>
      <c r="C495" s="1508" t="s">
        <v>332</v>
      </c>
      <c r="E495" s="1509"/>
    </row>
    <row r="496" spans="1:5" ht="18">
      <c r="A496" s="1503" t="s">
        <v>1955</v>
      </c>
      <c r="B496" s="1525" t="s">
        <v>870</v>
      </c>
      <c r="C496" s="1508" t="s">
        <v>332</v>
      </c>
      <c r="E496" s="1509"/>
    </row>
    <row r="497" spans="1:5" ht="18">
      <c r="A497" s="1503" t="s">
        <v>1956</v>
      </c>
      <c r="B497" s="1526" t="s">
        <v>871</v>
      </c>
      <c r="C497" s="1508" t="s">
        <v>332</v>
      </c>
      <c r="E497" s="1509"/>
    </row>
    <row r="498" spans="1:5" ht="18">
      <c r="A498" s="1503" t="s">
        <v>1957</v>
      </c>
      <c r="B498" s="1527" t="s">
        <v>872</v>
      </c>
      <c r="C498" s="1508" t="s">
        <v>332</v>
      </c>
      <c r="E498" s="1509"/>
    </row>
    <row r="499" spans="1:5" ht="18">
      <c r="A499" s="1503" t="s">
        <v>1958</v>
      </c>
      <c r="B499" s="1526" t="s">
        <v>873</v>
      </c>
      <c r="C499" s="1508" t="s">
        <v>332</v>
      </c>
      <c r="E499" s="1509"/>
    </row>
    <row r="500" spans="1:5" ht="18">
      <c r="A500" s="1503" t="s">
        <v>1959</v>
      </c>
      <c r="B500" s="1526" t="s">
        <v>874</v>
      </c>
      <c r="C500" s="1508" t="s">
        <v>332</v>
      </c>
      <c r="E500" s="1509"/>
    </row>
    <row r="501" spans="1:5" ht="18">
      <c r="A501" s="1503" t="s">
        <v>1960</v>
      </c>
      <c r="B501" s="1526" t="s">
        <v>875</v>
      </c>
      <c r="C501" s="1508" t="s">
        <v>332</v>
      </c>
      <c r="E501" s="1509"/>
    </row>
    <row r="502" spans="1:5" ht="18">
      <c r="A502" s="1503" t="s">
        <v>1961</v>
      </c>
      <c r="B502" s="1526" t="s">
        <v>876</v>
      </c>
      <c r="C502" s="1508" t="s">
        <v>332</v>
      </c>
      <c r="E502" s="1509"/>
    </row>
    <row r="503" spans="1:5" ht="18.75" thickBot="1">
      <c r="A503" s="1503" t="s">
        <v>1962</v>
      </c>
      <c r="B503" s="1529" t="s">
        <v>877</v>
      </c>
      <c r="C503" s="1508" t="s">
        <v>332</v>
      </c>
      <c r="E503" s="1509"/>
    </row>
    <row r="504" spans="1:5" ht="18">
      <c r="A504" s="1503" t="s">
        <v>1963</v>
      </c>
      <c r="B504" s="1525" t="s">
        <v>878</v>
      </c>
      <c r="C504" s="1508" t="s">
        <v>332</v>
      </c>
      <c r="E504" s="1509"/>
    </row>
    <row r="505" spans="1:5" ht="18">
      <c r="A505" s="1503" t="s">
        <v>1964</v>
      </c>
      <c r="B505" s="1526" t="s">
        <v>879</v>
      </c>
      <c r="C505" s="1508" t="s">
        <v>332</v>
      </c>
      <c r="E505" s="1509"/>
    </row>
    <row r="506" spans="1:5" ht="18">
      <c r="A506" s="1503" t="s">
        <v>1965</v>
      </c>
      <c r="B506" s="1526" t="s">
        <v>880</v>
      </c>
      <c r="C506" s="1508" t="s">
        <v>332</v>
      </c>
      <c r="E506" s="1509"/>
    </row>
    <row r="507" spans="1:5" ht="18">
      <c r="A507" s="1503" t="s">
        <v>1966</v>
      </c>
      <c r="B507" s="1526" t="s">
        <v>881</v>
      </c>
      <c r="C507" s="1508" t="s">
        <v>332</v>
      </c>
      <c r="E507" s="1509"/>
    </row>
    <row r="508" spans="1:5" ht="18">
      <c r="A508" s="1503" t="s">
        <v>1967</v>
      </c>
      <c r="B508" s="1527" t="s">
        <v>882</v>
      </c>
      <c r="C508" s="1508" t="s">
        <v>332</v>
      </c>
      <c r="E508" s="1509"/>
    </row>
    <row r="509" spans="1:5" ht="18">
      <c r="A509" s="1503" t="s">
        <v>1968</v>
      </c>
      <c r="B509" s="1526" t="s">
        <v>883</v>
      </c>
      <c r="C509" s="1508" t="s">
        <v>332</v>
      </c>
      <c r="E509" s="1509"/>
    </row>
    <row r="510" spans="1:5" ht="18.75" thickBot="1">
      <c r="A510" s="1503" t="s">
        <v>1969</v>
      </c>
      <c r="B510" s="1529" t="s">
        <v>884</v>
      </c>
      <c r="C510" s="1508" t="s">
        <v>332</v>
      </c>
      <c r="E510" s="1509"/>
    </row>
    <row r="511" spans="1:5" ht="18">
      <c r="A511" s="1503" t="s">
        <v>1970</v>
      </c>
      <c r="B511" s="1525" t="s">
        <v>885</v>
      </c>
      <c r="C511" s="1508" t="s">
        <v>332</v>
      </c>
      <c r="E511" s="1509"/>
    </row>
    <row r="512" spans="1:5" ht="18">
      <c r="A512" s="1503" t="s">
        <v>1971</v>
      </c>
      <c r="B512" s="1526" t="s">
        <v>886</v>
      </c>
      <c r="C512" s="1508" t="s">
        <v>332</v>
      </c>
      <c r="E512" s="1509"/>
    </row>
    <row r="513" spans="1:5" ht="18">
      <c r="A513" s="1503" t="s">
        <v>1972</v>
      </c>
      <c r="B513" s="1526" t="s">
        <v>887</v>
      </c>
      <c r="C513" s="1508" t="s">
        <v>332</v>
      </c>
      <c r="E513" s="1509"/>
    </row>
    <row r="514" spans="1:5" ht="18">
      <c r="A514" s="1503" t="s">
        <v>1973</v>
      </c>
      <c r="B514" s="1526" t="s">
        <v>888</v>
      </c>
      <c r="C514" s="1508" t="s">
        <v>332</v>
      </c>
      <c r="E514" s="1509"/>
    </row>
    <row r="515" spans="1:5" ht="18">
      <c r="A515" s="1503" t="s">
        <v>1974</v>
      </c>
      <c r="B515" s="1527" t="s">
        <v>889</v>
      </c>
      <c r="C515" s="1508" t="s">
        <v>332</v>
      </c>
      <c r="E515" s="1509"/>
    </row>
    <row r="516" spans="1:5" ht="18">
      <c r="A516" s="1503" t="s">
        <v>1975</v>
      </c>
      <c r="B516" s="1526" t="s">
        <v>890</v>
      </c>
      <c r="C516" s="1508" t="s">
        <v>332</v>
      </c>
      <c r="E516" s="1509"/>
    </row>
    <row r="517" spans="1:5" ht="18">
      <c r="A517" s="1503" t="s">
        <v>1976</v>
      </c>
      <c r="B517" s="1526" t="s">
        <v>891</v>
      </c>
      <c r="C517" s="1508" t="s">
        <v>332</v>
      </c>
      <c r="E517" s="1509"/>
    </row>
    <row r="518" spans="1:5" ht="18">
      <c r="A518" s="1503" t="s">
        <v>1977</v>
      </c>
      <c r="B518" s="1526" t="s">
        <v>892</v>
      </c>
      <c r="C518" s="1508" t="s">
        <v>332</v>
      </c>
      <c r="E518" s="1509"/>
    </row>
    <row r="519" spans="1:5" ht="18.75" thickBot="1">
      <c r="A519" s="1503" t="s">
        <v>533</v>
      </c>
      <c r="B519" s="1529" t="s">
        <v>893</v>
      </c>
      <c r="C519" s="1508" t="s">
        <v>332</v>
      </c>
      <c r="E519" s="1509"/>
    </row>
    <row r="520" spans="1:5" ht="18">
      <c r="A520" s="1503" t="s">
        <v>534</v>
      </c>
      <c r="B520" s="1525" t="s">
        <v>894</v>
      </c>
      <c r="C520" s="1508" t="s">
        <v>332</v>
      </c>
      <c r="E520" s="1509"/>
    </row>
    <row r="521" spans="1:5" ht="18">
      <c r="A521" s="1503" t="s">
        <v>535</v>
      </c>
      <c r="B521" s="1526" t="s">
        <v>895</v>
      </c>
      <c r="C521" s="1508" t="s">
        <v>332</v>
      </c>
      <c r="E521" s="1509"/>
    </row>
    <row r="522" spans="1:5" ht="18">
      <c r="A522" s="1503" t="s">
        <v>536</v>
      </c>
      <c r="B522" s="1527" t="s">
        <v>896</v>
      </c>
      <c r="C522" s="1508" t="s">
        <v>332</v>
      </c>
      <c r="E522" s="1509"/>
    </row>
    <row r="523" spans="1:5" ht="18">
      <c r="A523" s="1503" t="s">
        <v>537</v>
      </c>
      <c r="B523" s="1526" t="s">
        <v>897</v>
      </c>
      <c r="C523" s="1508" t="s">
        <v>332</v>
      </c>
      <c r="E523" s="1509"/>
    </row>
    <row r="524" spans="1:5" ht="18">
      <c r="A524" s="1503" t="s">
        <v>538</v>
      </c>
      <c r="B524" s="1526" t="s">
        <v>898</v>
      </c>
      <c r="C524" s="1508" t="s">
        <v>332</v>
      </c>
      <c r="E524" s="1509"/>
    </row>
    <row r="525" spans="1:5" ht="18">
      <c r="A525" s="1503" t="s">
        <v>539</v>
      </c>
      <c r="B525" s="1526" t="s">
        <v>899</v>
      </c>
      <c r="C525" s="1508" t="s">
        <v>332</v>
      </c>
      <c r="E525" s="1509"/>
    </row>
    <row r="526" spans="1:5" ht="18">
      <c r="A526" s="1503" t="s">
        <v>540</v>
      </c>
      <c r="B526" s="1526" t="s">
        <v>900</v>
      </c>
      <c r="C526" s="1508" t="s">
        <v>332</v>
      </c>
      <c r="E526" s="1509"/>
    </row>
    <row r="527" spans="1:5" ht="18.75" thickBot="1">
      <c r="A527" s="1503" t="s">
        <v>541</v>
      </c>
      <c r="B527" s="1529" t="s">
        <v>901</v>
      </c>
      <c r="C527" s="1508" t="s">
        <v>332</v>
      </c>
      <c r="E527" s="1509"/>
    </row>
    <row r="528" spans="1:5" ht="18">
      <c r="A528" s="1503" t="s">
        <v>542</v>
      </c>
      <c r="B528" s="1525" t="s">
        <v>902</v>
      </c>
      <c r="C528" s="1508" t="s">
        <v>332</v>
      </c>
      <c r="E528" s="1509"/>
    </row>
    <row r="529" spans="1:5" ht="18">
      <c r="A529" s="1503" t="s">
        <v>543</v>
      </c>
      <c r="B529" s="1526" t="s">
        <v>903</v>
      </c>
      <c r="C529" s="1508" t="s">
        <v>332</v>
      </c>
      <c r="E529" s="1509"/>
    </row>
    <row r="530" spans="1:5" ht="18">
      <c r="A530" s="1503" t="s">
        <v>544</v>
      </c>
      <c r="B530" s="1526" t="s">
        <v>904</v>
      </c>
      <c r="C530" s="1508" t="s">
        <v>332</v>
      </c>
      <c r="E530" s="1509"/>
    </row>
    <row r="531" spans="1:5" ht="18">
      <c r="A531" s="1503" t="s">
        <v>545</v>
      </c>
      <c r="B531" s="1526" t="s">
        <v>905</v>
      </c>
      <c r="C531" s="1508" t="s">
        <v>332</v>
      </c>
      <c r="E531" s="1509"/>
    </row>
    <row r="532" spans="1:5" ht="18">
      <c r="A532" s="1503" t="s">
        <v>546</v>
      </c>
      <c r="B532" s="1526" t="s">
        <v>906</v>
      </c>
      <c r="C532" s="1508" t="s">
        <v>332</v>
      </c>
      <c r="E532" s="1509"/>
    </row>
    <row r="533" spans="1:5" ht="18">
      <c r="A533" s="1503" t="s">
        <v>547</v>
      </c>
      <c r="B533" s="1526" t="s">
        <v>907</v>
      </c>
      <c r="C533" s="1508" t="s">
        <v>332</v>
      </c>
      <c r="E533" s="1509"/>
    </row>
    <row r="534" spans="1:5" ht="18">
      <c r="A534" s="1503" t="s">
        <v>548</v>
      </c>
      <c r="B534" s="1526" t="s">
        <v>908</v>
      </c>
      <c r="C534" s="1508" t="s">
        <v>332</v>
      </c>
      <c r="E534" s="1509"/>
    </row>
    <row r="535" spans="1:5" ht="18">
      <c r="A535" s="1503" t="s">
        <v>549</v>
      </c>
      <c r="B535" s="1526" t="s">
        <v>909</v>
      </c>
      <c r="C535" s="1508" t="s">
        <v>332</v>
      </c>
      <c r="E535" s="1509"/>
    </row>
    <row r="536" spans="1:5" ht="18">
      <c r="A536" s="1503" t="s">
        <v>550</v>
      </c>
      <c r="B536" s="1527" t="s">
        <v>910</v>
      </c>
      <c r="C536" s="1508" t="s">
        <v>332</v>
      </c>
      <c r="E536" s="1509"/>
    </row>
    <row r="537" spans="1:5" ht="18">
      <c r="A537" s="1503" t="s">
        <v>551</v>
      </c>
      <c r="B537" s="1526" t="s">
        <v>911</v>
      </c>
      <c r="C537" s="1508" t="s">
        <v>332</v>
      </c>
      <c r="E537" s="1509"/>
    </row>
    <row r="538" spans="1:5" ht="18.75" thickBot="1">
      <c r="A538" s="1503" t="s">
        <v>552</v>
      </c>
      <c r="B538" s="1529" t="s">
        <v>912</v>
      </c>
      <c r="C538" s="1508" t="s">
        <v>332</v>
      </c>
      <c r="E538" s="1509"/>
    </row>
    <row r="539" spans="1:5" ht="18">
      <c r="A539" s="1503" t="s">
        <v>553</v>
      </c>
      <c r="B539" s="1525" t="s">
        <v>913</v>
      </c>
      <c r="C539" s="1508" t="s">
        <v>332</v>
      </c>
      <c r="E539" s="1509"/>
    </row>
    <row r="540" spans="1:5" ht="18">
      <c r="A540" s="1503" t="s">
        <v>554</v>
      </c>
      <c r="B540" s="1526" t="s">
        <v>914</v>
      </c>
      <c r="C540" s="1508" t="s">
        <v>332</v>
      </c>
      <c r="E540" s="1509"/>
    </row>
    <row r="541" spans="1:5" ht="18">
      <c r="A541" s="1503" t="s">
        <v>555</v>
      </c>
      <c r="B541" s="1526" t="s">
        <v>915</v>
      </c>
      <c r="C541" s="1508" t="s">
        <v>332</v>
      </c>
      <c r="E541" s="1509"/>
    </row>
    <row r="542" spans="1:5" ht="18">
      <c r="A542" s="1503" t="s">
        <v>556</v>
      </c>
      <c r="B542" s="1526" t="s">
        <v>916</v>
      </c>
      <c r="C542" s="1508" t="s">
        <v>332</v>
      </c>
      <c r="E542" s="1509"/>
    </row>
    <row r="543" spans="1:5" ht="18">
      <c r="A543" s="1503" t="s">
        <v>557</v>
      </c>
      <c r="B543" s="1526" t="s">
        <v>917</v>
      </c>
      <c r="C543" s="1508" t="s">
        <v>332</v>
      </c>
      <c r="E543" s="1509"/>
    </row>
    <row r="544" spans="1:5" ht="18">
      <c r="A544" s="1503" t="s">
        <v>558</v>
      </c>
      <c r="B544" s="1527" t="s">
        <v>918</v>
      </c>
      <c r="C544" s="1508" t="s">
        <v>332</v>
      </c>
      <c r="E544" s="1509"/>
    </row>
    <row r="545" spans="1:5" ht="18">
      <c r="A545" s="1503" t="s">
        <v>559</v>
      </c>
      <c r="B545" s="1526" t="s">
        <v>919</v>
      </c>
      <c r="C545" s="1508" t="s">
        <v>332</v>
      </c>
      <c r="E545" s="1509"/>
    </row>
    <row r="546" spans="1:5" ht="18">
      <c r="A546" s="1503" t="s">
        <v>560</v>
      </c>
      <c r="B546" s="1526" t="s">
        <v>920</v>
      </c>
      <c r="C546" s="1508" t="s">
        <v>332</v>
      </c>
      <c r="E546" s="1509"/>
    </row>
    <row r="547" spans="1:5" ht="18">
      <c r="A547" s="1503" t="s">
        <v>561</v>
      </c>
      <c r="B547" s="1526" t="s">
        <v>921</v>
      </c>
      <c r="C547" s="1508" t="s">
        <v>332</v>
      </c>
      <c r="E547" s="1509"/>
    </row>
    <row r="548" spans="1:5" ht="18">
      <c r="A548" s="1503" t="s">
        <v>562</v>
      </c>
      <c r="B548" s="1526" t="s">
        <v>922</v>
      </c>
      <c r="C548" s="1508" t="s">
        <v>332</v>
      </c>
      <c r="E548" s="1509"/>
    </row>
    <row r="549" spans="1:5" ht="18">
      <c r="A549" s="1503" t="s">
        <v>563</v>
      </c>
      <c r="B549" s="1531" t="s">
        <v>923</v>
      </c>
      <c r="C549" s="1508" t="s">
        <v>332</v>
      </c>
      <c r="E549" s="1509"/>
    </row>
    <row r="550" spans="1:5" ht="18.75" thickBot="1">
      <c r="A550" s="1503" t="s">
        <v>564</v>
      </c>
      <c r="B550" s="1529" t="s">
        <v>924</v>
      </c>
      <c r="C550" s="1508" t="s">
        <v>332</v>
      </c>
      <c r="E550" s="1509"/>
    </row>
    <row r="551" spans="1:5" ht="18">
      <c r="A551" s="1503" t="s">
        <v>565</v>
      </c>
      <c r="B551" s="1525" t="s">
        <v>925</v>
      </c>
      <c r="C551" s="1508" t="s">
        <v>332</v>
      </c>
      <c r="E551" s="1509"/>
    </row>
    <row r="552" spans="1:5" ht="18">
      <c r="A552" s="1503" t="s">
        <v>566</v>
      </c>
      <c r="B552" s="1526" t="s">
        <v>926</v>
      </c>
      <c r="C552" s="1508" t="s">
        <v>332</v>
      </c>
      <c r="E552" s="1509"/>
    </row>
    <row r="553" spans="1:5" ht="18">
      <c r="A553" s="1503" t="s">
        <v>567</v>
      </c>
      <c r="B553" s="1526" t="s">
        <v>927</v>
      </c>
      <c r="C553" s="1508" t="s">
        <v>332</v>
      </c>
      <c r="E553" s="1509"/>
    </row>
    <row r="554" spans="1:5" ht="18">
      <c r="A554" s="1503" t="s">
        <v>568</v>
      </c>
      <c r="B554" s="1527" t="s">
        <v>928</v>
      </c>
      <c r="C554" s="1508" t="s">
        <v>332</v>
      </c>
      <c r="E554" s="1509"/>
    </row>
    <row r="555" spans="1:5" ht="18">
      <c r="A555" s="1503" t="s">
        <v>569</v>
      </c>
      <c r="B555" s="1526" t="s">
        <v>929</v>
      </c>
      <c r="C555" s="1508" t="s">
        <v>332</v>
      </c>
      <c r="E555" s="1509"/>
    </row>
    <row r="556" spans="1:5" ht="18.75" thickBot="1">
      <c r="A556" s="1503" t="s">
        <v>570</v>
      </c>
      <c r="B556" s="1529" t="s">
        <v>930</v>
      </c>
      <c r="C556" s="1508" t="s">
        <v>332</v>
      </c>
      <c r="E556" s="1509"/>
    </row>
    <row r="557" spans="1:5" ht="18">
      <c r="A557" s="1503" t="s">
        <v>571</v>
      </c>
      <c r="B557" s="1532" t="s">
        <v>931</v>
      </c>
      <c r="C557" s="1508" t="s">
        <v>332</v>
      </c>
      <c r="E557" s="1509"/>
    </row>
    <row r="558" spans="1:5" ht="18">
      <c r="A558" s="1503" t="s">
        <v>572</v>
      </c>
      <c r="B558" s="1526" t="s">
        <v>932</v>
      </c>
      <c r="C558" s="1508" t="s">
        <v>332</v>
      </c>
      <c r="E558" s="1509"/>
    </row>
    <row r="559" spans="1:5" ht="18">
      <c r="A559" s="1503" t="s">
        <v>573</v>
      </c>
      <c r="B559" s="1526" t="s">
        <v>933</v>
      </c>
      <c r="C559" s="1508" t="s">
        <v>332</v>
      </c>
      <c r="E559" s="1509"/>
    </row>
    <row r="560" spans="1:5" ht="18">
      <c r="A560" s="1503" t="s">
        <v>574</v>
      </c>
      <c r="B560" s="1526" t="s">
        <v>934</v>
      </c>
      <c r="C560" s="1508" t="s">
        <v>332</v>
      </c>
      <c r="E560" s="1509"/>
    </row>
    <row r="561" spans="1:5" ht="18">
      <c r="A561" s="1503" t="s">
        <v>575</v>
      </c>
      <c r="B561" s="1526" t="s">
        <v>935</v>
      </c>
      <c r="C561" s="1508" t="s">
        <v>332</v>
      </c>
      <c r="E561" s="1509"/>
    </row>
    <row r="562" spans="1:5" ht="18">
      <c r="A562" s="1503" t="s">
        <v>576</v>
      </c>
      <c r="B562" s="1526" t="s">
        <v>936</v>
      </c>
      <c r="C562" s="1508" t="s">
        <v>332</v>
      </c>
      <c r="E562" s="1509"/>
    </row>
    <row r="563" spans="1:5" ht="18">
      <c r="A563" s="1503" t="s">
        <v>577</v>
      </c>
      <c r="B563" s="1526" t="s">
        <v>937</v>
      </c>
      <c r="C563" s="1508" t="s">
        <v>332</v>
      </c>
      <c r="E563" s="1509"/>
    </row>
    <row r="564" spans="1:5" ht="18">
      <c r="A564" s="1503" t="s">
        <v>578</v>
      </c>
      <c r="B564" s="1527" t="s">
        <v>938</v>
      </c>
      <c r="C564" s="1508" t="s">
        <v>332</v>
      </c>
      <c r="E564" s="1509"/>
    </row>
    <row r="565" spans="1:5" ht="18">
      <c r="A565" s="1503" t="s">
        <v>579</v>
      </c>
      <c r="B565" s="1526" t="s">
        <v>939</v>
      </c>
      <c r="C565" s="1508" t="s">
        <v>332</v>
      </c>
      <c r="E565" s="1509"/>
    </row>
    <row r="566" spans="1:5" ht="18">
      <c r="A566" s="1503" t="s">
        <v>580</v>
      </c>
      <c r="B566" s="1526" t="s">
        <v>940</v>
      </c>
      <c r="C566" s="1508" t="s">
        <v>332</v>
      </c>
      <c r="E566" s="1509"/>
    </row>
    <row r="567" spans="1:5" ht="18.75" thickBot="1">
      <c r="A567" s="1503" t="s">
        <v>581</v>
      </c>
      <c r="B567" s="1529" t="s">
        <v>941</v>
      </c>
      <c r="C567" s="1508" t="s">
        <v>332</v>
      </c>
      <c r="E567" s="1509"/>
    </row>
    <row r="568" spans="1:5" ht="18">
      <c r="A568" s="1503" t="s">
        <v>582</v>
      </c>
      <c r="B568" s="1532" t="s">
        <v>942</v>
      </c>
      <c r="C568" s="1508" t="s">
        <v>332</v>
      </c>
      <c r="E568" s="1509"/>
    </row>
    <row r="569" spans="1:5" ht="18">
      <c r="A569" s="1503" t="s">
        <v>583</v>
      </c>
      <c r="B569" s="1526" t="s">
        <v>943</v>
      </c>
      <c r="C569" s="1508" t="s">
        <v>332</v>
      </c>
      <c r="E569" s="1509"/>
    </row>
    <row r="570" spans="1:5" ht="18">
      <c r="A570" s="1503" t="s">
        <v>584</v>
      </c>
      <c r="B570" s="1526" t="s">
        <v>944</v>
      </c>
      <c r="C570" s="1508" t="s">
        <v>332</v>
      </c>
      <c r="E570" s="1509"/>
    </row>
    <row r="571" spans="1:5" ht="18">
      <c r="A571" s="1503" t="s">
        <v>585</v>
      </c>
      <c r="B571" s="1526" t="s">
        <v>945</v>
      </c>
      <c r="C571" s="1508" t="s">
        <v>332</v>
      </c>
      <c r="E571" s="1509"/>
    </row>
    <row r="572" spans="1:5" ht="18">
      <c r="A572" s="1503" t="s">
        <v>586</v>
      </c>
      <c r="B572" s="1526" t="s">
        <v>946</v>
      </c>
      <c r="C572" s="1508" t="s">
        <v>332</v>
      </c>
      <c r="E572" s="1509"/>
    </row>
    <row r="573" spans="1:5" ht="18">
      <c r="A573" s="1503" t="s">
        <v>587</v>
      </c>
      <c r="B573" s="1526" t="s">
        <v>947</v>
      </c>
      <c r="C573" s="1508" t="s">
        <v>332</v>
      </c>
      <c r="E573" s="1509"/>
    </row>
    <row r="574" spans="1:5" ht="18">
      <c r="A574" s="1503" t="s">
        <v>588</v>
      </c>
      <c r="B574" s="1526" t="s">
        <v>948</v>
      </c>
      <c r="C574" s="1508" t="s">
        <v>332</v>
      </c>
      <c r="E574" s="1509"/>
    </row>
    <row r="575" spans="1:5" ht="18">
      <c r="A575" s="1503" t="s">
        <v>589</v>
      </c>
      <c r="B575" s="1526" t="s">
        <v>949</v>
      </c>
      <c r="C575" s="1508" t="s">
        <v>332</v>
      </c>
      <c r="E575" s="1509"/>
    </row>
    <row r="576" spans="1:5" ht="18">
      <c r="A576" s="1503" t="s">
        <v>590</v>
      </c>
      <c r="B576" s="1527" t="s">
        <v>950</v>
      </c>
      <c r="C576" s="1508" t="s">
        <v>332</v>
      </c>
      <c r="E576" s="1509"/>
    </row>
    <row r="577" spans="1:5" ht="18">
      <c r="A577" s="1503" t="s">
        <v>591</v>
      </c>
      <c r="B577" s="1526" t="s">
        <v>951</v>
      </c>
      <c r="C577" s="1508" t="s">
        <v>332</v>
      </c>
      <c r="E577" s="1509"/>
    </row>
    <row r="578" spans="1:5" ht="18">
      <c r="A578" s="1503" t="s">
        <v>592</v>
      </c>
      <c r="B578" s="1526" t="s">
        <v>952</v>
      </c>
      <c r="C578" s="1508" t="s">
        <v>332</v>
      </c>
      <c r="E578" s="1509"/>
    </row>
    <row r="579" spans="1:5" ht="18">
      <c r="A579" s="1503" t="s">
        <v>593</v>
      </c>
      <c r="B579" s="1526" t="s">
        <v>953</v>
      </c>
      <c r="C579" s="1508" t="s">
        <v>332</v>
      </c>
      <c r="E579" s="1509"/>
    </row>
    <row r="580" spans="1:5" ht="18">
      <c r="A580" s="1503" t="s">
        <v>594</v>
      </c>
      <c r="B580" s="1526" t="s">
        <v>954</v>
      </c>
      <c r="C580" s="1508" t="s">
        <v>332</v>
      </c>
      <c r="E580" s="1509"/>
    </row>
    <row r="581" spans="1:5" ht="18">
      <c r="A581" s="1503" t="s">
        <v>595</v>
      </c>
      <c r="B581" s="1526" t="s">
        <v>955</v>
      </c>
      <c r="C581" s="1508" t="s">
        <v>332</v>
      </c>
      <c r="E581" s="1509"/>
    </row>
    <row r="582" spans="1:5" ht="18">
      <c r="A582" s="1503" t="s">
        <v>596</v>
      </c>
      <c r="B582" s="1526" t="s">
        <v>956</v>
      </c>
      <c r="C582" s="1508" t="s">
        <v>332</v>
      </c>
      <c r="E582" s="1509"/>
    </row>
    <row r="583" spans="1:5" ht="18">
      <c r="A583" s="1503" t="s">
        <v>597</v>
      </c>
      <c r="B583" s="1526" t="s">
        <v>957</v>
      </c>
      <c r="C583" s="1508" t="s">
        <v>332</v>
      </c>
      <c r="E583" s="1509"/>
    </row>
    <row r="584" spans="1:5" ht="18">
      <c r="A584" s="1503" t="s">
        <v>598</v>
      </c>
      <c r="B584" s="1526" t="s">
        <v>958</v>
      </c>
      <c r="C584" s="1508" t="s">
        <v>332</v>
      </c>
      <c r="E584" s="1509"/>
    </row>
    <row r="585" spans="1:5" ht="18.75" thickBot="1">
      <c r="A585" s="1503" t="s">
        <v>599</v>
      </c>
      <c r="B585" s="1533" t="s">
        <v>959</v>
      </c>
      <c r="C585" s="1508" t="s">
        <v>332</v>
      </c>
      <c r="E585" s="1509"/>
    </row>
    <row r="586" spans="1:5" ht="18.75">
      <c r="A586" s="1503" t="s">
        <v>600</v>
      </c>
      <c r="B586" s="1525" t="s">
        <v>960</v>
      </c>
      <c r="C586" s="1508" t="s">
        <v>332</v>
      </c>
      <c r="E586" s="1509"/>
    </row>
    <row r="587" spans="1:5" ht="18.75">
      <c r="A587" s="1503" t="s">
        <v>601</v>
      </c>
      <c r="B587" s="1526" t="s">
        <v>961</v>
      </c>
      <c r="C587" s="1508" t="s">
        <v>332</v>
      </c>
      <c r="E587" s="1509"/>
    </row>
    <row r="588" spans="1:5" ht="18.75">
      <c r="A588" s="1503" t="s">
        <v>602</v>
      </c>
      <c r="B588" s="1526" t="s">
        <v>962</v>
      </c>
      <c r="C588" s="1508" t="s">
        <v>332</v>
      </c>
      <c r="E588" s="1509"/>
    </row>
    <row r="589" spans="1:5" ht="18.75">
      <c r="A589" s="1503" t="s">
        <v>603</v>
      </c>
      <c r="B589" s="1526" t="s">
        <v>963</v>
      </c>
      <c r="C589" s="1508" t="s">
        <v>332</v>
      </c>
      <c r="E589" s="1509"/>
    </row>
    <row r="590" spans="1:5" ht="19.5">
      <c r="A590" s="1503" t="s">
        <v>604</v>
      </c>
      <c r="B590" s="1527" t="s">
        <v>964</v>
      </c>
      <c r="C590" s="1508" t="s">
        <v>332</v>
      </c>
      <c r="E590" s="1509"/>
    </row>
    <row r="591" spans="1:5" ht="18.75">
      <c r="A591" s="1503" t="s">
        <v>605</v>
      </c>
      <c r="B591" s="1526" t="s">
        <v>965</v>
      </c>
      <c r="C591" s="1508" t="s">
        <v>332</v>
      </c>
      <c r="E591" s="1509"/>
    </row>
    <row r="592" spans="1:5" ht="19.5" thickBot="1">
      <c r="A592" s="1503" t="s">
        <v>606</v>
      </c>
      <c r="B592" s="1529" t="s">
        <v>966</v>
      </c>
      <c r="C592" s="1508" t="s">
        <v>332</v>
      </c>
      <c r="E592" s="1509"/>
    </row>
    <row r="593" spans="1:5" ht="18.75">
      <c r="A593" s="1503" t="s">
        <v>607</v>
      </c>
      <c r="B593" s="1525" t="s">
        <v>967</v>
      </c>
      <c r="C593" s="1508" t="s">
        <v>332</v>
      </c>
      <c r="E593" s="1509"/>
    </row>
    <row r="594" spans="1:5" ht="18.75">
      <c r="A594" s="1503" t="s">
        <v>608</v>
      </c>
      <c r="B594" s="1526" t="s">
        <v>826</v>
      </c>
      <c r="C594" s="1508" t="s">
        <v>332</v>
      </c>
      <c r="E594" s="1509"/>
    </row>
    <row r="595" spans="1:5" ht="18.75">
      <c r="A595" s="1503" t="s">
        <v>609</v>
      </c>
      <c r="B595" s="1526" t="s">
        <v>968</v>
      </c>
      <c r="C595" s="1508" t="s">
        <v>332</v>
      </c>
      <c r="E595" s="1509"/>
    </row>
    <row r="596" spans="1:5" ht="18.75">
      <c r="A596" s="1503" t="s">
        <v>610</v>
      </c>
      <c r="B596" s="1526" t="s">
        <v>969</v>
      </c>
      <c r="C596" s="1508" t="s">
        <v>332</v>
      </c>
      <c r="E596" s="1509"/>
    </row>
    <row r="597" spans="1:5" ht="18.75">
      <c r="A597" s="1503" t="s">
        <v>611</v>
      </c>
      <c r="B597" s="1526" t="s">
        <v>970</v>
      </c>
      <c r="C597" s="1508" t="s">
        <v>332</v>
      </c>
      <c r="E597" s="1509"/>
    </row>
    <row r="598" spans="1:5" ht="19.5">
      <c r="A598" s="1503" t="s">
        <v>612</v>
      </c>
      <c r="B598" s="1527" t="s">
        <v>971</v>
      </c>
      <c r="C598" s="1508" t="s">
        <v>332</v>
      </c>
      <c r="E598" s="1509"/>
    </row>
    <row r="599" spans="1:5" ht="18.75">
      <c r="A599" s="1503" t="s">
        <v>613</v>
      </c>
      <c r="B599" s="1526" t="s">
        <v>972</v>
      </c>
      <c r="C599" s="1508" t="s">
        <v>332</v>
      </c>
      <c r="E599" s="1509"/>
    </row>
    <row r="600" spans="1:5" ht="19.5" thickBot="1">
      <c r="A600" s="1503" t="s">
        <v>614</v>
      </c>
      <c r="B600" s="1529" t="s">
        <v>973</v>
      </c>
      <c r="C600" s="1508" t="s">
        <v>332</v>
      </c>
      <c r="E600" s="1509"/>
    </row>
    <row r="601" spans="1:5" ht="18.75">
      <c r="A601" s="1503" t="s">
        <v>615</v>
      </c>
      <c r="B601" s="1525" t="s">
        <v>974</v>
      </c>
      <c r="C601" s="1508" t="s">
        <v>332</v>
      </c>
      <c r="E601" s="1509"/>
    </row>
    <row r="602" spans="1:5" ht="18.75">
      <c r="A602" s="1503" t="s">
        <v>616</v>
      </c>
      <c r="B602" s="1526" t="s">
        <v>975</v>
      </c>
      <c r="C602" s="1508" t="s">
        <v>332</v>
      </c>
      <c r="E602" s="1509"/>
    </row>
    <row r="603" spans="1:5" ht="18.75">
      <c r="A603" s="1503" t="s">
        <v>617</v>
      </c>
      <c r="B603" s="1526" t="s">
        <v>976</v>
      </c>
      <c r="C603" s="1508" t="s">
        <v>332</v>
      </c>
      <c r="E603" s="1509"/>
    </row>
    <row r="604" spans="1:5" ht="18.75">
      <c r="A604" s="1503" t="s">
        <v>618</v>
      </c>
      <c r="B604" s="1526" t="s">
        <v>977</v>
      </c>
      <c r="C604" s="1508" t="s">
        <v>332</v>
      </c>
      <c r="E604" s="1509"/>
    </row>
    <row r="605" spans="1:5" ht="19.5">
      <c r="A605" s="1503" t="s">
        <v>619</v>
      </c>
      <c r="B605" s="1527" t="s">
        <v>978</v>
      </c>
      <c r="C605" s="1508" t="s">
        <v>332</v>
      </c>
      <c r="E605" s="1509"/>
    </row>
    <row r="606" spans="1:5" ht="18.75">
      <c r="A606" s="1503" t="s">
        <v>620</v>
      </c>
      <c r="B606" s="1526" t="s">
        <v>979</v>
      </c>
      <c r="C606" s="1508" t="s">
        <v>332</v>
      </c>
      <c r="E606" s="1509"/>
    </row>
    <row r="607" spans="1:5" ht="19.5" thickBot="1">
      <c r="A607" s="1503" t="s">
        <v>621</v>
      </c>
      <c r="B607" s="1529" t="s">
        <v>980</v>
      </c>
      <c r="C607" s="1508" t="s">
        <v>332</v>
      </c>
      <c r="E607" s="1509"/>
    </row>
    <row r="608" spans="1:5" ht="18.75">
      <c r="A608" s="1503" t="s">
        <v>622</v>
      </c>
      <c r="B608" s="1525" t="s">
        <v>981</v>
      </c>
      <c r="C608" s="1508" t="s">
        <v>332</v>
      </c>
      <c r="E608" s="1509"/>
    </row>
    <row r="609" spans="1:5" ht="18.75">
      <c r="A609" s="1503" t="s">
        <v>623</v>
      </c>
      <c r="B609" s="1526" t="s">
        <v>982</v>
      </c>
      <c r="C609" s="1508" t="s">
        <v>332</v>
      </c>
      <c r="E609" s="1509"/>
    </row>
    <row r="610" spans="1:5" ht="19.5">
      <c r="A610" s="1503" t="s">
        <v>624</v>
      </c>
      <c r="B610" s="1527" t="s">
        <v>983</v>
      </c>
      <c r="C610" s="1508" t="s">
        <v>332</v>
      </c>
      <c r="E610" s="1509"/>
    </row>
    <row r="611" spans="1:5" ht="19.5" thickBot="1">
      <c r="A611" s="1503" t="s">
        <v>625</v>
      </c>
      <c r="B611" s="1529" t="s">
        <v>984</v>
      </c>
      <c r="C611" s="1508" t="s">
        <v>332</v>
      </c>
      <c r="E611" s="1509"/>
    </row>
    <row r="612" spans="1:5" ht="18.75">
      <c r="A612" s="1503" t="s">
        <v>626</v>
      </c>
      <c r="B612" s="1525" t="s">
        <v>985</v>
      </c>
      <c r="C612" s="1508" t="s">
        <v>332</v>
      </c>
      <c r="E612" s="1509"/>
    </row>
    <row r="613" spans="1:5" ht="18.75">
      <c r="A613" s="1503" t="s">
        <v>627</v>
      </c>
      <c r="B613" s="1526" t="s">
        <v>986</v>
      </c>
      <c r="C613" s="1508" t="s">
        <v>332</v>
      </c>
      <c r="E613" s="1509"/>
    </row>
    <row r="614" spans="1:5" ht="18.75">
      <c r="A614" s="1503" t="s">
        <v>628</v>
      </c>
      <c r="B614" s="1526" t="s">
        <v>987</v>
      </c>
      <c r="C614" s="1508" t="s">
        <v>332</v>
      </c>
      <c r="E614" s="1509"/>
    </row>
    <row r="615" spans="1:5" ht="18.75">
      <c r="A615" s="1503" t="s">
        <v>629</v>
      </c>
      <c r="B615" s="1526" t="s">
        <v>988</v>
      </c>
      <c r="C615" s="1508" t="s">
        <v>332</v>
      </c>
      <c r="E615" s="1509"/>
    </row>
    <row r="616" spans="1:5" ht="18.75">
      <c r="A616" s="1503" t="s">
        <v>630</v>
      </c>
      <c r="B616" s="1526" t="s">
        <v>989</v>
      </c>
      <c r="C616" s="1508" t="s">
        <v>332</v>
      </c>
      <c r="E616" s="1509"/>
    </row>
    <row r="617" spans="1:5" ht="18.75">
      <c r="A617" s="1503" t="s">
        <v>631</v>
      </c>
      <c r="B617" s="1526" t="s">
        <v>990</v>
      </c>
      <c r="C617" s="1508" t="s">
        <v>332</v>
      </c>
      <c r="E617" s="1509"/>
    </row>
    <row r="618" spans="1:5" ht="18.75">
      <c r="A618" s="1503" t="s">
        <v>632</v>
      </c>
      <c r="B618" s="1526" t="s">
        <v>991</v>
      </c>
      <c r="C618" s="1508" t="s">
        <v>332</v>
      </c>
      <c r="E618" s="1509"/>
    </row>
    <row r="619" spans="1:5" ht="18.75">
      <c r="A619" s="1503" t="s">
        <v>633</v>
      </c>
      <c r="B619" s="1526" t="s">
        <v>992</v>
      </c>
      <c r="C619" s="1508" t="s">
        <v>332</v>
      </c>
      <c r="E619" s="1509"/>
    </row>
    <row r="620" spans="1:5" ht="19.5">
      <c r="A620" s="1503" t="s">
        <v>634</v>
      </c>
      <c r="B620" s="1527" t="s">
        <v>993</v>
      </c>
      <c r="C620" s="1508" t="s">
        <v>332</v>
      </c>
      <c r="E620" s="1509"/>
    </row>
    <row r="621" spans="1:5" ht="19.5" thickBot="1">
      <c r="A621" s="1503" t="s">
        <v>635</v>
      </c>
      <c r="B621" s="1529" t="s">
        <v>994</v>
      </c>
      <c r="C621" s="1508" t="s">
        <v>332</v>
      </c>
      <c r="E621" s="1509"/>
    </row>
    <row r="622" spans="1:5" ht="18.75">
      <c r="A622" s="1503" t="s">
        <v>636</v>
      </c>
      <c r="B622" s="1525" t="s">
        <v>470</v>
      </c>
      <c r="C622" s="1508" t="s">
        <v>332</v>
      </c>
      <c r="E622" s="1509"/>
    </row>
    <row r="623" spans="1:5" ht="18.75">
      <c r="A623" s="1503" t="s">
        <v>637</v>
      </c>
      <c r="B623" s="1526" t="s">
        <v>471</v>
      </c>
      <c r="C623" s="1508" t="s">
        <v>332</v>
      </c>
      <c r="E623" s="1509"/>
    </row>
    <row r="624" spans="1:5" ht="18.75">
      <c r="A624" s="1503" t="s">
        <v>638</v>
      </c>
      <c r="B624" s="1526" t="s">
        <v>472</v>
      </c>
      <c r="C624" s="1508" t="s">
        <v>332</v>
      </c>
      <c r="E624" s="1509"/>
    </row>
    <row r="625" spans="1:5" ht="18.75">
      <c r="A625" s="1503" t="s">
        <v>639</v>
      </c>
      <c r="B625" s="1526" t="s">
        <v>473</v>
      </c>
      <c r="C625" s="1508" t="s">
        <v>332</v>
      </c>
      <c r="E625" s="1509"/>
    </row>
    <row r="626" spans="1:5" ht="18.75">
      <c r="A626" s="1503" t="s">
        <v>640</v>
      </c>
      <c r="B626" s="1526" t="s">
        <v>474</v>
      </c>
      <c r="C626" s="1508" t="s">
        <v>332</v>
      </c>
      <c r="E626" s="1509"/>
    </row>
    <row r="627" spans="1:5" ht="18.75">
      <c r="A627" s="1503" t="s">
        <v>641</v>
      </c>
      <c r="B627" s="1526" t="s">
        <v>475</v>
      </c>
      <c r="C627" s="1508" t="s">
        <v>332</v>
      </c>
      <c r="E627" s="1509"/>
    </row>
    <row r="628" spans="1:5" ht="18.75">
      <c r="A628" s="1503" t="s">
        <v>642</v>
      </c>
      <c r="B628" s="1526" t="s">
        <v>476</v>
      </c>
      <c r="C628" s="1508" t="s">
        <v>332</v>
      </c>
      <c r="E628" s="1509"/>
    </row>
    <row r="629" spans="1:5" ht="18.75">
      <c r="A629" s="1503" t="s">
        <v>643</v>
      </c>
      <c r="B629" s="1526" t="s">
        <v>477</v>
      </c>
      <c r="C629" s="1508" t="s">
        <v>332</v>
      </c>
      <c r="E629" s="1509"/>
    </row>
    <row r="630" spans="1:5" ht="18.75">
      <c r="A630" s="1503" t="s">
        <v>644</v>
      </c>
      <c r="B630" s="1526" t="s">
        <v>1229</v>
      </c>
      <c r="C630" s="1508" t="s">
        <v>332</v>
      </c>
      <c r="E630" s="1509"/>
    </row>
    <row r="631" spans="1:5" ht="18.75">
      <c r="A631" s="1503" t="s">
        <v>645</v>
      </c>
      <c r="B631" s="1526" t="s">
        <v>1230</v>
      </c>
      <c r="C631" s="1508" t="s">
        <v>332</v>
      </c>
      <c r="E631" s="1509"/>
    </row>
    <row r="632" spans="1:5" ht="18.75">
      <c r="A632" s="1503" t="s">
        <v>646</v>
      </c>
      <c r="B632" s="1526" t="s">
        <v>1231</v>
      </c>
      <c r="C632" s="1508" t="s">
        <v>332</v>
      </c>
      <c r="E632" s="1509"/>
    </row>
    <row r="633" spans="1:5" ht="18.75">
      <c r="A633" s="1503" t="s">
        <v>647</v>
      </c>
      <c r="B633" s="1526" t="s">
        <v>1232</v>
      </c>
      <c r="C633" s="1508" t="s">
        <v>332</v>
      </c>
      <c r="E633" s="1509"/>
    </row>
    <row r="634" spans="1:5" ht="18.75">
      <c r="A634" s="1503" t="s">
        <v>648</v>
      </c>
      <c r="B634" s="1526" t="s">
        <v>1233</v>
      </c>
      <c r="C634" s="1508" t="s">
        <v>332</v>
      </c>
      <c r="E634" s="1509"/>
    </row>
    <row r="635" spans="1:5" ht="18.75">
      <c r="A635" s="1503" t="s">
        <v>649</v>
      </c>
      <c r="B635" s="1526" t="s">
        <v>1234</v>
      </c>
      <c r="C635" s="1508" t="s">
        <v>332</v>
      </c>
      <c r="E635" s="1509"/>
    </row>
    <row r="636" spans="1:5" ht="18.75">
      <c r="A636" s="1503" t="s">
        <v>650</v>
      </c>
      <c r="B636" s="1526" t="s">
        <v>1235</v>
      </c>
      <c r="C636" s="1508" t="s">
        <v>332</v>
      </c>
      <c r="E636" s="1509"/>
    </row>
    <row r="637" spans="1:5" ht="18.75">
      <c r="A637" s="1503" t="s">
        <v>651</v>
      </c>
      <c r="B637" s="1526" t="s">
        <v>1236</v>
      </c>
      <c r="C637" s="1508" t="s">
        <v>332</v>
      </c>
      <c r="E637" s="1509"/>
    </row>
    <row r="638" spans="1:5" ht="18.75">
      <c r="A638" s="1503" t="s">
        <v>652</v>
      </c>
      <c r="B638" s="1526" t="s">
        <v>1237</v>
      </c>
      <c r="C638" s="1508" t="s">
        <v>332</v>
      </c>
      <c r="E638" s="1509"/>
    </row>
    <row r="639" spans="1:5" ht="18.75">
      <c r="A639" s="1503" t="s">
        <v>653</v>
      </c>
      <c r="B639" s="1526" t="s">
        <v>1238</v>
      </c>
      <c r="C639" s="1508" t="s">
        <v>332</v>
      </c>
      <c r="E639" s="1509"/>
    </row>
    <row r="640" spans="1:5" ht="18.75">
      <c r="A640" s="1503" t="s">
        <v>654</v>
      </c>
      <c r="B640" s="1526" t="s">
        <v>1239</v>
      </c>
      <c r="C640" s="1508" t="s">
        <v>332</v>
      </c>
      <c r="E640" s="1509"/>
    </row>
    <row r="641" spans="1:5" ht="18.75">
      <c r="A641" s="1503" t="s">
        <v>655</v>
      </c>
      <c r="B641" s="1526" t="s">
        <v>1240</v>
      </c>
      <c r="C641" s="1508" t="s">
        <v>332</v>
      </c>
      <c r="E641" s="1509"/>
    </row>
    <row r="642" spans="1:5" ht="18.75">
      <c r="A642" s="1503" t="s">
        <v>656</v>
      </c>
      <c r="B642" s="1526" t="s">
        <v>1241</v>
      </c>
      <c r="C642" s="1508" t="s">
        <v>332</v>
      </c>
      <c r="E642" s="1509"/>
    </row>
    <row r="643" spans="1:5" ht="18.75">
      <c r="A643" s="1503" t="s">
        <v>657</v>
      </c>
      <c r="B643" s="1526" t="s">
        <v>1242</v>
      </c>
      <c r="C643" s="1508" t="s">
        <v>332</v>
      </c>
      <c r="E643" s="1509"/>
    </row>
    <row r="644" spans="1:5" ht="18.75">
      <c r="A644" s="1503" t="s">
        <v>658</v>
      </c>
      <c r="B644" s="1526" t="s">
        <v>1243</v>
      </c>
      <c r="C644" s="1508" t="s">
        <v>332</v>
      </c>
      <c r="E644" s="1509"/>
    </row>
    <row r="645" spans="1:5" ht="18.75">
      <c r="A645" s="1503" t="s">
        <v>659</v>
      </c>
      <c r="B645" s="1526" t="s">
        <v>1244</v>
      </c>
      <c r="C645" s="1508" t="s">
        <v>332</v>
      </c>
      <c r="E645" s="1509"/>
    </row>
    <row r="646" spans="1:5" ht="20.25" thickBot="1">
      <c r="A646" s="1503" t="s">
        <v>660</v>
      </c>
      <c r="B646" s="1534" t="s">
        <v>1245</v>
      </c>
      <c r="C646" s="1508" t="s">
        <v>332</v>
      </c>
      <c r="E646" s="1509"/>
    </row>
    <row r="647" spans="1:5" ht="18.75">
      <c r="A647" s="1503" t="s">
        <v>661</v>
      </c>
      <c r="B647" s="1525" t="s">
        <v>995</v>
      </c>
      <c r="C647" s="1508" t="s">
        <v>332</v>
      </c>
      <c r="E647" s="1509"/>
    </row>
    <row r="648" spans="1:5" ht="18.75">
      <c r="A648" s="1503" t="s">
        <v>662</v>
      </c>
      <c r="B648" s="1526" t="s">
        <v>996</v>
      </c>
      <c r="C648" s="1508" t="s">
        <v>332</v>
      </c>
      <c r="E648" s="1509"/>
    </row>
    <row r="649" spans="1:5" ht="18.75">
      <c r="A649" s="1503" t="s">
        <v>663</v>
      </c>
      <c r="B649" s="1526" t="s">
        <v>997</v>
      </c>
      <c r="C649" s="1508" t="s">
        <v>332</v>
      </c>
      <c r="E649" s="1509"/>
    </row>
    <row r="650" spans="1:5" ht="18.75">
      <c r="A650" s="1503" t="s">
        <v>664</v>
      </c>
      <c r="B650" s="1526" t="s">
        <v>998</v>
      </c>
      <c r="C650" s="1508" t="s">
        <v>332</v>
      </c>
      <c r="E650" s="1509"/>
    </row>
    <row r="651" spans="1:5" ht="18.75">
      <c r="A651" s="1503" t="s">
        <v>665</v>
      </c>
      <c r="B651" s="1526" t="s">
        <v>999</v>
      </c>
      <c r="C651" s="1508" t="s">
        <v>332</v>
      </c>
      <c r="E651" s="1509"/>
    </row>
    <row r="652" spans="1:5" ht="18.75">
      <c r="A652" s="1503" t="s">
        <v>666</v>
      </c>
      <c r="B652" s="1526" t="s">
        <v>1000</v>
      </c>
      <c r="C652" s="1508" t="s">
        <v>332</v>
      </c>
      <c r="E652" s="1509"/>
    </row>
    <row r="653" spans="1:5" ht="18.75">
      <c r="A653" s="1503" t="s">
        <v>667</v>
      </c>
      <c r="B653" s="1526" t="s">
        <v>1001</v>
      </c>
      <c r="C653" s="1508" t="s">
        <v>332</v>
      </c>
      <c r="E653" s="1509"/>
    </row>
    <row r="654" spans="1:5" ht="18.75">
      <c r="A654" s="1503" t="s">
        <v>668</v>
      </c>
      <c r="B654" s="1526" t="s">
        <v>1002</v>
      </c>
      <c r="C654" s="1508" t="s">
        <v>332</v>
      </c>
      <c r="E654" s="1509"/>
    </row>
    <row r="655" spans="1:5" ht="18.75">
      <c r="A655" s="1503" t="s">
        <v>669</v>
      </c>
      <c r="B655" s="1526" t="s">
        <v>1003</v>
      </c>
      <c r="C655" s="1508" t="s">
        <v>332</v>
      </c>
      <c r="E655" s="1509"/>
    </row>
    <row r="656" spans="1:5" ht="18.75">
      <c r="A656" s="1503" t="s">
        <v>670</v>
      </c>
      <c r="B656" s="1526" t="s">
        <v>1004</v>
      </c>
      <c r="C656" s="1508" t="s">
        <v>332</v>
      </c>
      <c r="E656" s="1509"/>
    </row>
    <row r="657" spans="1:5" ht="18.75">
      <c r="A657" s="1503" t="s">
        <v>671</v>
      </c>
      <c r="B657" s="1526" t="s">
        <v>1005</v>
      </c>
      <c r="C657" s="1508" t="s">
        <v>332</v>
      </c>
      <c r="E657" s="1509"/>
    </row>
    <row r="658" spans="1:5" ht="18.75">
      <c r="A658" s="1503" t="s">
        <v>672</v>
      </c>
      <c r="B658" s="1526" t="s">
        <v>1006</v>
      </c>
      <c r="C658" s="1508" t="s">
        <v>332</v>
      </c>
      <c r="E658" s="1509"/>
    </row>
    <row r="659" spans="1:5" ht="18.75">
      <c r="A659" s="1503" t="s">
        <v>673</v>
      </c>
      <c r="B659" s="1526" t="s">
        <v>1007</v>
      </c>
      <c r="C659" s="1508" t="s">
        <v>332</v>
      </c>
      <c r="E659" s="1509"/>
    </row>
    <row r="660" spans="1:5" ht="18.75">
      <c r="A660" s="1503" t="s">
        <v>674</v>
      </c>
      <c r="B660" s="1526" t="s">
        <v>1008</v>
      </c>
      <c r="C660" s="1508" t="s">
        <v>332</v>
      </c>
      <c r="E660" s="1509"/>
    </row>
    <row r="661" spans="1:5" ht="18.75">
      <c r="A661" s="1503" t="s">
        <v>675</v>
      </c>
      <c r="B661" s="1526" t="s">
        <v>1009</v>
      </c>
      <c r="C661" s="1508" t="s">
        <v>332</v>
      </c>
      <c r="E661" s="1509"/>
    </row>
    <row r="662" spans="1:5" ht="18.75">
      <c r="A662" s="1503" t="s">
        <v>676</v>
      </c>
      <c r="B662" s="1526" t="s">
        <v>1010</v>
      </c>
      <c r="C662" s="1508" t="s">
        <v>332</v>
      </c>
      <c r="E662" s="1509"/>
    </row>
    <row r="663" spans="1:5" ht="18.75">
      <c r="A663" s="1503" t="s">
        <v>677</v>
      </c>
      <c r="B663" s="1526" t="s">
        <v>1011</v>
      </c>
      <c r="C663" s="1508" t="s">
        <v>332</v>
      </c>
      <c r="E663" s="1509"/>
    </row>
    <row r="664" spans="1:5" ht="18.75">
      <c r="A664" s="1503" t="s">
        <v>678</v>
      </c>
      <c r="B664" s="1526" t="s">
        <v>1012</v>
      </c>
      <c r="C664" s="1508" t="s">
        <v>332</v>
      </c>
      <c r="E664" s="1509"/>
    </row>
    <row r="665" spans="1:5" ht="18.75">
      <c r="A665" s="1503" t="s">
        <v>679</v>
      </c>
      <c r="B665" s="1526" t="s">
        <v>1013</v>
      </c>
      <c r="C665" s="1508" t="s">
        <v>332</v>
      </c>
      <c r="E665" s="1509"/>
    </row>
    <row r="666" spans="1:5" ht="18.75">
      <c r="A666" s="1503" t="s">
        <v>680</v>
      </c>
      <c r="B666" s="1526" t="s">
        <v>1014</v>
      </c>
      <c r="C666" s="1508" t="s">
        <v>332</v>
      </c>
      <c r="E666" s="1509"/>
    </row>
    <row r="667" spans="1:5" ht="18.75">
      <c r="A667" s="1503" t="s">
        <v>681</v>
      </c>
      <c r="B667" s="1526" t="s">
        <v>1015</v>
      </c>
      <c r="C667" s="1508" t="s">
        <v>332</v>
      </c>
      <c r="E667" s="1509"/>
    </row>
    <row r="668" spans="1:5" ht="19.5" thickBot="1">
      <c r="A668" s="1503" t="s">
        <v>682</v>
      </c>
      <c r="B668" s="1529" t="s">
        <v>1016</v>
      </c>
      <c r="C668" s="1508" t="s">
        <v>332</v>
      </c>
      <c r="E668" s="1509"/>
    </row>
    <row r="669" spans="1:5" ht="18.75">
      <c r="A669" s="1503" t="s">
        <v>683</v>
      </c>
      <c r="B669" s="1525" t="s">
        <v>1017</v>
      </c>
      <c r="C669" s="1508" t="s">
        <v>332</v>
      </c>
      <c r="E669" s="1509"/>
    </row>
    <row r="670" spans="1:5" ht="18.75">
      <c r="A670" s="1503" t="s">
        <v>684</v>
      </c>
      <c r="B670" s="1526" t="s">
        <v>1018</v>
      </c>
      <c r="C670" s="1508" t="s">
        <v>332</v>
      </c>
      <c r="E670" s="1509"/>
    </row>
    <row r="671" spans="1:5" ht="18.75">
      <c r="A671" s="1503" t="s">
        <v>685</v>
      </c>
      <c r="B671" s="1526" t="s">
        <v>1019</v>
      </c>
      <c r="C671" s="1508" t="s">
        <v>332</v>
      </c>
      <c r="E671" s="1509"/>
    </row>
    <row r="672" spans="1:5" ht="18.75">
      <c r="A672" s="1503" t="s">
        <v>686</v>
      </c>
      <c r="B672" s="1526" t="s">
        <v>1020</v>
      </c>
      <c r="C672" s="1508" t="s">
        <v>332</v>
      </c>
      <c r="E672" s="1509"/>
    </row>
    <row r="673" spans="1:5" ht="18.75">
      <c r="A673" s="1503" t="s">
        <v>687</v>
      </c>
      <c r="B673" s="1526" t="s">
        <v>1021</v>
      </c>
      <c r="C673" s="1508" t="s">
        <v>332</v>
      </c>
      <c r="E673" s="1509"/>
    </row>
    <row r="674" spans="1:5" ht="18.75">
      <c r="A674" s="1503" t="s">
        <v>688</v>
      </c>
      <c r="B674" s="1526" t="s">
        <v>1022</v>
      </c>
      <c r="C674" s="1508" t="s">
        <v>332</v>
      </c>
      <c r="E674" s="1509"/>
    </row>
    <row r="675" spans="1:5" ht="18.75">
      <c r="A675" s="1503" t="s">
        <v>689</v>
      </c>
      <c r="B675" s="1526" t="s">
        <v>1023</v>
      </c>
      <c r="C675" s="1508" t="s">
        <v>332</v>
      </c>
      <c r="E675" s="1509"/>
    </row>
    <row r="676" spans="1:5" ht="18.75">
      <c r="A676" s="1503" t="s">
        <v>690</v>
      </c>
      <c r="B676" s="1526" t="s">
        <v>1024</v>
      </c>
      <c r="C676" s="1508" t="s">
        <v>332</v>
      </c>
      <c r="E676" s="1509"/>
    </row>
    <row r="677" spans="1:5" ht="18.75">
      <c r="A677" s="1503" t="s">
        <v>691</v>
      </c>
      <c r="B677" s="1526" t="s">
        <v>1025</v>
      </c>
      <c r="C677" s="1508" t="s">
        <v>332</v>
      </c>
      <c r="E677" s="1509"/>
    </row>
    <row r="678" spans="1:5" ht="19.5">
      <c r="A678" s="1503" t="s">
        <v>692</v>
      </c>
      <c r="B678" s="1527" t="s">
        <v>1026</v>
      </c>
      <c r="C678" s="1508" t="s">
        <v>332</v>
      </c>
      <c r="E678" s="1509"/>
    </row>
    <row r="679" spans="1:5" ht="19.5" thickBot="1">
      <c r="A679" s="1503" t="s">
        <v>693</v>
      </c>
      <c r="B679" s="1529" t="s">
        <v>1027</v>
      </c>
      <c r="C679" s="1508" t="s">
        <v>332</v>
      </c>
      <c r="E679" s="1509"/>
    </row>
    <row r="680" spans="1:5" ht="18.75">
      <c r="A680" s="1503" t="s">
        <v>694</v>
      </c>
      <c r="B680" s="1525" t="s">
        <v>1028</v>
      </c>
      <c r="C680" s="1508" t="s">
        <v>332</v>
      </c>
      <c r="E680" s="1509"/>
    </row>
    <row r="681" spans="1:5" ht="18.75">
      <c r="A681" s="1503" t="s">
        <v>695</v>
      </c>
      <c r="B681" s="1526" t="s">
        <v>1029</v>
      </c>
      <c r="C681" s="1508" t="s">
        <v>332</v>
      </c>
      <c r="E681" s="1509"/>
    </row>
    <row r="682" spans="1:5" ht="18.75">
      <c r="A682" s="1503" t="s">
        <v>696</v>
      </c>
      <c r="B682" s="1526" t="s">
        <v>1030</v>
      </c>
      <c r="C682" s="1508" t="s">
        <v>332</v>
      </c>
      <c r="E682" s="1509"/>
    </row>
    <row r="683" spans="1:5" ht="18.75">
      <c r="A683" s="1503" t="s">
        <v>697</v>
      </c>
      <c r="B683" s="1526" t="s">
        <v>1031</v>
      </c>
      <c r="C683" s="1508" t="s">
        <v>332</v>
      </c>
      <c r="E683" s="1509"/>
    </row>
    <row r="684" spans="1:5" ht="20.25" thickBot="1">
      <c r="A684" s="1503" t="s">
        <v>698</v>
      </c>
      <c r="B684" s="1534" t="s">
        <v>1032</v>
      </c>
      <c r="C684" s="1508" t="s">
        <v>332</v>
      </c>
      <c r="E684" s="1509"/>
    </row>
    <row r="685" spans="1:5" ht="18.75">
      <c r="A685" s="1503" t="s">
        <v>699</v>
      </c>
      <c r="B685" s="1525" t="s">
        <v>1033</v>
      </c>
      <c r="C685" s="1508" t="s">
        <v>332</v>
      </c>
      <c r="E685" s="1509"/>
    </row>
    <row r="686" spans="1:5" ht="18.75">
      <c r="A686" s="1503" t="s">
        <v>700</v>
      </c>
      <c r="B686" s="1526" t="s">
        <v>1034</v>
      </c>
      <c r="C686" s="1508" t="s">
        <v>332</v>
      </c>
      <c r="E686" s="1509"/>
    </row>
    <row r="687" spans="1:5" ht="18.75">
      <c r="A687" s="1503" t="s">
        <v>701</v>
      </c>
      <c r="B687" s="1526" t="s">
        <v>1035</v>
      </c>
      <c r="C687" s="1508" t="s">
        <v>332</v>
      </c>
      <c r="E687" s="1509"/>
    </row>
    <row r="688" spans="1:5" ht="18.75">
      <c r="A688" s="1503" t="s">
        <v>702</v>
      </c>
      <c r="B688" s="1526" t="s">
        <v>1036</v>
      </c>
      <c r="C688" s="1508" t="s">
        <v>332</v>
      </c>
      <c r="E688" s="1509"/>
    </row>
    <row r="689" spans="1:5" ht="18.75">
      <c r="A689" s="1503" t="s">
        <v>703</v>
      </c>
      <c r="B689" s="1526" t="s">
        <v>1037</v>
      </c>
      <c r="C689" s="1508" t="s">
        <v>332</v>
      </c>
      <c r="E689" s="1509"/>
    </row>
    <row r="690" spans="1:5" ht="18.75">
      <c r="A690" s="1503" t="s">
        <v>704</v>
      </c>
      <c r="B690" s="1526" t="s">
        <v>1038</v>
      </c>
      <c r="C690" s="1508" t="s">
        <v>332</v>
      </c>
      <c r="E690" s="1509"/>
    </row>
    <row r="691" spans="1:5" ht="18.75">
      <c r="A691" s="1503" t="s">
        <v>705</v>
      </c>
      <c r="B691" s="1526" t="s">
        <v>1039</v>
      </c>
      <c r="C691" s="1508" t="s">
        <v>332</v>
      </c>
      <c r="E691" s="1509"/>
    </row>
    <row r="692" spans="1:5" ht="18.75">
      <c r="A692" s="1503" t="s">
        <v>706</v>
      </c>
      <c r="B692" s="1526" t="s">
        <v>1040</v>
      </c>
      <c r="C692" s="1508" t="s">
        <v>332</v>
      </c>
      <c r="E692" s="1509"/>
    </row>
    <row r="693" spans="1:5" ht="18.75">
      <c r="A693" s="1503" t="s">
        <v>707</v>
      </c>
      <c r="B693" s="1526" t="s">
        <v>1041</v>
      </c>
      <c r="C693" s="1508" t="s">
        <v>332</v>
      </c>
      <c r="E693" s="1509"/>
    </row>
    <row r="694" spans="1:5" ht="18.75">
      <c r="A694" s="1503" t="s">
        <v>708</v>
      </c>
      <c r="B694" s="1526" t="s">
        <v>1042</v>
      </c>
      <c r="C694" s="1508" t="s">
        <v>332</v>
      </c>
      <c r="E694" s="1509"/>
    </row>
    <row r="695" spans="1:5" ht="20.25" thickBot="1">
      <c r="A695" s="1503" t="s">
        <v>709</v>
      </c>
      <c r="B695" s="1534" t="s">
        <v>1043</v>
      </c>
      <c r="C695" s="1508" t="s">
        <v>332</v>
      </c>
      <c r="E695" s="1509"/>
    </row>
    <row r="696" spans="1:5" ht="18.75">
      <c r="A696" s="1503" t="s">
        <v>710</v>
      </c>
      <c r="B696" s="1525" t="s">
        <v>1044</v>
      </c>
      <c r="C696" s="1508" t="s">
        <v>332</v>
      </c>
      <c r="E696" s="1509"/>
    </row>
    <row r="697" spans="1:5" ht="18.75">
      <c r="A697" s="1503" t="s">
        <v>711</v>
      </c>
      <c r="B697" s="1526" t="s">
        <v>1045</v>
      </c>
      <c r="C697" s="1508" t="s">
        <v>332</v>
      </c>
      <c r="E697" s="1509"/>
    </row>
    <row r="698" spans="1:5" ht="18.75">
      <c r="A698" s="1503" t="s">
        <v>712</v>
      </c>
      <c r="B698" s="1526" t="s">
        <v>1046</v>
      </c>
      <c r="C698" s="1508" t="s">
        <v>332</v>
      </c>
      <c r="E698" s="1509"/>
    </row>
    <row r="699" spans="1:5" ht="18.75">
      <c r="A699" s="1503" t="s">
        <v>713</v>
      </c>
      <c r="B699" s="1526" t="s">
        <v>1047</v>
      </c>
      <c r="C699" s="1508" t="s">
        <v>332</v>
      </c>
      <c r="E699" s="1509"/>
    </row>
    <row r="700" spans="1:5" ht="18.75">
      <c r="A700" s="1503" t="s">
        <v>714</v>
      </c>
      <c r="B700" s="1526" t="s">
        <v>1048</v>
      </c>
      <c r="C700" s="1508" t="s">
        <v>332</v>
      </c>
      <c r="E700" s="1509"/>
    </row>
    <row r="701" spans="1:5" ht="18.75">
      <c r="A701" s="1503" t="s">
        <v>715</v>
      </c>
      <c r="B701" s="1526" t="s">
        <v>1049</v>
      </c>
      <c r="C701" s="1508" t="s">
        <v>332</v>
      </c>
      <c r="E701" s="1509"/>
    </row>
    <row r="702" spans="1:5" ht="18.75">
      <c r="A702" s="1503" t="s">
        <v>716</v>
      </c>
      <c r="B702" s="1526" t="s">
        <v>1050</v>
      </c>
      <c r="C702" s="1508" t="s">
        <v>332</v>
      </c>
      <c r="E702" s="1509"/>
    </row>
    <row r="703" spans="1:5" ht="18.75">
      <c r="A703" s="1503" t="s">
        <v>717</v>
      </c>
      <c r="B703" s="1526" t="s">
        <v>1051</v>
      </c>
      <c r="C703" s="1508" t="s">
        <v>332</v>
      </c>
      <c r="E703" s="1509"/>
    </row>
    <row r="704" spans="1:5" ht="18.75">
      <c r="A704" s="1503" t="s">
        <v>718</v>
      </c>
      <c r="B704" s="1526" t="s">
        <v>1052</v>
      </c>
      <c r="C704" s="1508" t="s">
        <v>332</v>
      </c>
      <c r="E704" s="1509"/>
    </row>
    <row r="705" spans="1:5" ht="20.25" thickBot="1">
      <c r="A705" s="1503" t="s">
        <v>719</v>
      </c>
      <c r="B705" s="1534" t="s">
        <v>1053</v>
      </c>
      <c r="C705" s="1508" t="s">
        <v>332</v>
      </c>
      <c r="E705" s="1509"/>
    </row>
    <row r="706" spans="1:5" ht="18.75">
      <c r="A706" s="1503" t="s">
        <v>720</v>
      </c>
      <c r="B706" s="1525" t="s">
        <v>1054</v>
      </c>
      <c r="C706" s="1508" t="s">
        <v>332</v>
      </c>
      <c r="E706" s="1509"/>
    </row>
    <row r="707" spans="1:5" ht="18.75">
      <c r="A707" s="1503" t="s">
        <v>721</v>
      </c>
      <c r="B707" s="1526" t="s">
        <v>1055</v>
      </c>
      <c r="C707" s="1508" t="s">
        <v>332</v>
      </c>
      <c r="E707" s="1509"/>
    </row>
    <row r="708" spans="1:5" ht="18.75">
      <c r="A708" s="1503" t="s">
        <v>722</v>
      </c>
      <c r="B708" s="1526" t="s">
        <v>1056</v>
      </c>
      <c r="C708" s="1508" t="s">
        <v>332</v>
      </c>
      <c r="E708" s="1509"/>
    </row>
    <row r="709" spans="1:5" ht="18.75">
      <c r="A709" s="1503" t="s">
        <v>723</v>
      </c>
      <c r="B709" s="1526" t="s">
        <v>1057</v>
      </c>
      <c r="C709" s="1508" t="s">
        <v>332</v>
      </c>
      <c r="E709" s="1509"/>
    </row>
    <row r="710" spans="1:5" ht="20.25" thickBot="1">
      <c r="A710" s="1503" t="s">
        <v>724</v>
      </c>
      <c r="B710" s="1534" t="s">
        <v>1058</v>
      </c>
      <c r="C710" s="1508" t="s">
        <v>332</v>
      </c>
      <c r="E710" s="1509"/>
    </row>
    <row r="711" spans="1:5" ht="19.5">
      <c r="A711" s="1535"/>
      <c r="B711" s="1536"/>
      <c r="C711" s="1508"/>
      <c r="E711" s="1509"/>
    </row>
    <row r="712" spans="1:3" ht="14.25">
      <c r="A712" s="1537" t="s">
        <v>18</v>
      </c>
      <c r="B712" s="1538" t="s">
        <v>17</v>
      </c>
      <c r="C712" s="1537" t="s">
        <v>18</v>
      </c>
    </row>
    <row r="713" spans="1:3" ht="14.25">
      <c r="A713" s="1539"/>
      <c r="B713" s="1540">
        <v>43131</v>
      </c>
      <c r="C713" s="1539" t="s">
        <v>725</v>
      </c>
    </row>
    <row r="714" spans="1:3" ht="14.25">
      <c r="A714" s="1539"/>
      <c r="B714" s="1540">
        <v>43159</v>
      </c>
      <c r="C714" s="1539" t="s">
        <v>726</v>
      </c>
    </row>
    <row r="715" spans="1:3" ht="14.25">
      <c r="A715" s="1539"/>
      <c r="B715" s="1540">
        <v>43190</v>
      </c>
      <c r="C715" s="1539" t="s">
        <v>727</v>
      </c>
    </row>
    <row r="716" spans="1:3" ht="14.25">
      <c r="A716" s="1539"/>
      <c r="B716" s="1540">
        <v>43220</v>
      </c>
      <c r="C716" s="1539" t="s">
        <v>728</v>
      </c>
    </row>
    <row r="717" spans="1:3" ht="14.25">
      <c r="A717" s="1539"/>
      <c r="B717" s="1540">
        <v>43251</v>
      </c>
      <c r="C717" s="1539" t="s">
        <v>729</v>
      </c>
    </row>
    <row r="718" spans="1:3" ht="14.25">
      <c r="A718" s="1539"/>
      <c r="B718" s="1540">
        <v>43281</v>
      </c>
      <c r="C718" s="1539" t="s">
        <v>730</v>
      </c>
    </row>
    <row r="719" spans="1:3" ht="14.25">
      <c r="A719" s="1539"/>
      <c r="B719" s="1540">
        <v>43312</v>
      </c>
      <c r="C719" s="1539" t="s">
        <v>731</v>
      </c>
    </row>
    <row r="720" spans="1:3" ht="14.25">
      <c r="A720" s="1539"/>
      <c r="B720" s="1540">
        <v>43343</v>
      </c>
      <c r="C720" s="1539" t="s">
        <v>732</v>
      </c>
    </row>
    <row r="721" spans="1:3" ht="14.25">
      <c r="A721" s="1539"/>
      <c r="B721" s="1540">
        <v>43373</v>
      </c>
      <c r="C721" s="1539" t="s">
        <v>733</v>
      </c>
    </row>
    <row r="722" spans="1:3" ht="14.25">
      <c r="A722" s="1539"/>
      <c r="B722" s="1540">
        <v>43404</v>
      </c>
      <c r="C722" s="1539" t="s">
        <v>734</v>
      </c>
    </row>
    <row r="723" spans="1:3" ht="14.25">
      <c r="A723" s="1539"/>
      <c r="B723" s="1540">
        <v>43434</v>
      </c>
      <c r="C723" s="1539" t="s">
        <v>735</v>
      </c>
    </row>
    <row r="724" spans="1:3" ht="14.25">
      <c r="A724" s="1539"/>
      <c r="B724" s="1540">
        <v>43465</v>
      </c>
      <c r="C724" s="1539" t="s">
        <v>736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1186</v>
      </c>
      <c r="B1" s="61">
        <v>138</v>
      </c>
      <c r="I1" s="61"/>
    </row>
    <row r="2" spans="1:9" ht="12.75">
      <c r="A2" s="61" t="s">
        <v>1187</v>
      </c>
      <c r="B2" s="61" t="s">
        <v>1141</v>
      </c>
      <c r="I2" s="61"/>
    </row>
    <row r="3" spans="1:9" ht="12.75">
      <c r="A3" s="61" t="s">
        <v>1188</v>
      </c>
      <c r="B3" s="61" t="s">
        <v>1139</v>
      </c>
      <c r="I3" s="61"/>
    </row>
    <row r="4" spans="1:9" ht="15.75">
      <c r="A4" s="61" t="s">
        <v>1189</v>
      </c>
      <c r="B4" s="61" t="s">
        <v>1775</v>
      </c>
      <c r="C4" s="66"/>
      <c r="I4" s="61"/>
    </row>
    <row r="5" spans="1:3" ht="31.5" customHeight="1">
      <c r="A5" s="61" t="s">
        <v>1190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1140</v>
      </c>
      <c r="I8" s="61"/>
    </row>
    <row r="9" ht="12.75">
      <c r="I9" s="61"/>
    </row>
    <row r="10" ht="12.75">
      <c r="I10" s="61"/>
    </row>
    <row r="11" spans="1:21" ht="18">
      <c r="A11" s="61" t="s">
        <v>15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7"/>
      <c r="K13" s="132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2"/>
      <c r="I14" s="1780">
        <f>$B$7</f>
        <v>0</v>
      </c>
      <c r="J14" s="1781"/>
      <c r="K14" s="178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1340</v>
      </c>
      <c r="M15" s="406" t="s">
        <v>59</v>
      </c>
      <c r="N15" s="238"/>
      <c r="O15" s="1324" t="s">
        <v>1776</v>
      </c>
      <c r="P15" s="1325"/>
      <c r="Q15" s="132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55">
        <f>$B$9</f>
        <v>0</v>
      </c>
      <c r="J16" s="1756"/>
      <c r="K16" s="175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6">
        <f>$B$12</f>
        <v>0</v>
      </c>
      <c r="J19" s="1807"/>
      <c r="K19" s="1808"/>
      <c r="L19" s="410" t="s">
        <v>115</v>
      </c>
      <c r="M19" s="132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116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39" t="s">
        <v>1341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1191</v>
      </c>
      <c r="L23" s="1720" t="s">
        <v>1110</v>
      </c>
      <c r="M23" s="1721"/>
      <c r="N23" s="1721"/>
      <c r="O23" s="1722"/>
      <c r="P23" s="1729" t="s">
        <v>1111</v>
      </c>
      <c r="Q23" s="1730"/>
      <c r="R23" s="1730"/>
      <c r="S23" s="173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2040</v>
      </c>
      <c r="J24" s="252" t="s">
        <v>1342</v>
      </c>
      <c r="K24" s="253" t="s">
        <v>1192</v>
      </c>
      <c r="L24" s="1365">
        <f>$E$20</f>
        <v>0</v>
      </c>
      <c r="M24" s="1369">
        <f>$F$20</f>
        <v>0</v>
      </c>
      <c r="N24" s="1370">
        <f>$G$20</f>
        <v>0</v>
      </c>
      <c r="O24" s="137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1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1222</v>
      </c>
      <c r="L25" s="141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3"/>
      <c r="J26" s="1553" t="e">
        <f>VLOOKUP(K26,OP_LIST2,2,FALSE)</f>
        <v>#N/A</v>
      </c>
      <c r="K26" s="1420"/>
      <c r="L26" s="389"/>
      <c r="M26" s="1403"/>
      <c r="N26" s="1404"/>
      <c r="O26" s="1405"/>
      <c r="P26" s="1403"/>
      <c r="Q26" s="1404"/>
      <c r="R26" s="1405"/>
      <c r="S26" s="1402"/>
      <c r="T26" s="7">
        <f>(IF($E146&lt;&gt;0,$M$2,IF($L146&lt;&gt;0,$M$2,"")))</f>
      </c>
      <c r="U26" s="8"/>
    </row>
    <row r="27" spans="1:21" ht="15.75">
      <c r="A27" s="61">
        <v>16</v>
      </c>
      <c r="I27" s="1416"/>
      <c r="J27" s="1421">
        <f>VLOOKUP(K28,EBK_DEIN2,2,FALSE)</f>
        <v>0</v>
      </c>
      <c r="K27" s="1420" t="s">
        <v>16</v>
      </c>
      <c r="L27" s="389"/>
      <c r="M27" s="1406"/>
      <c r="N27" s="1407"/>
      <c r="O27" s="1408"/>
      <c r="P27" s="1406"/>
      <c r="Q27" s="1407"/>
      <c r="R27" s="1408"/>
      <c r="S27" s="1402"/>
      <c r="T27" s="7">
        <f>(IF($E146&lt;&gt;0,$M$2,IF($L146&lt;&gt;0,$M$2,"")))</f>
      </c>
      <c r="U27" s="8"/>
    </row>
    <row r="28" spans="1:21" ht="15.75">
      <c r="A28" s="61">
        <v>17</v>
      </c>
      <c r="I28" s="1412"/>
      <c r="J28" s="1542">
        <f>+J27</f>
        <v>0</v>
      </c>
      <c r="K28" s="1414" t="s">
        <v>529</v>
      </c>
      <c r="L28" s="389"/>
      <c r="M28" s="1406"/>
      <c r="N28" s="1407"/>
      <c r="O28" s="1408"/>
      <c r="P28" s="1406"/>
      <c r="Q28" s="1407"/>
      <c r="R28" s="1408"/>
      <c r="S28" s="1402"/>
      <c r="T28" s="7">
        <f>(IF($E146&lt;&gt;0,$M$2,IF($L146&lt;&gt;0,$M$2,"")))</f>
      </c>
      <c r="U28" s="8"/>
    </row>
    <row r="29" spans="1:21" ht="15">
      <c r="A29" s="61">
        <v>18</v>
      </c>
      <c r="I29" s="1418"/>
      <c r="J29" s="1415"/>
      <c r="K29" s="1419" t="s">
        <v>1193</v>
      </c>
      <c r="L29" s="389"/>
      <c r="M29" s="1409"/>
      <c r="N29" s="1410"/>
      <c r="O29" s="1411"/>
      <c r="P29" s="1409"/>
      <c r="Q29" s="1410"/>
      <c r="R29" s="1411"/>
      <c r="S29" s="140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53" t="s">
        <v>1223</v>
      </c>
      <c r="K30" s="175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1224</v>
      </c>
      <c r="L31" s="282">
        <f>M31+N31+O31</f>
        <v>0</v>
      </c>
      <c r="M31" s="152"/>
      <c r="N31" s="153"/>
      <c r="O31" s="1380"/>
      <c r="P31" s="152"/>
      <c r="Q31" s="153"/>
      <c r="R31" s="138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1225</v>
      </c>
      <c r="L32" s="288">
        <f>M32+N32+O32</f>
        <v>0</v>
      </c>
      <c r="M32" s="173"/>
      <c r="N32" s="174"/>
      <c r="O32" s="1383"/>
      <c r="P32" s="173"/>
      <c r="Q32" s="174"/>
      <c r="R32" s="138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49" t="s">
        <v>1226</v>
      </c>
      <c r="K33" s="1750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1227</v>
      </c>
      <c r="L34" s="282">
        <f>M34+N34+O34</f>
        <v>0</v>
      </c>
      <c r="M34" s="152"/>
      <c r="N34" s="153"/>
      <c r="O34" s="1380"/>
      <c r="P34" s="152"/>
      <c r="Q34" s="153"/>
      <c r="R34" s="138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1228</v>
      </c>
      <c r="L35" s="296">
        <f>M35+N35+O35</f>
        <v>0</v>
      </c>
      <c r="M35" s="158"/>
      <c r="N35" s="159"/>
      <c r="O35" s="1382"/>
      <c r="P35" s="158"/>
      <c r="Q35" s="159"/>
      <c r="R35" s="138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1476</v>
      </c>
      <c r="L36" s="296">
        <f>M36+N36+O36</f>
        <v>0</v>
      </c>
      <c r="M36" s="158"/>
      <c r="N36" s="159"/>
      <c r="O36" s="1382"/>
      <c r="P36" s="158"/>
      <c r="Q36" s="159"/>
      <c r="R36" s="138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1477</v>
      </c>
      <c r="L37" s="296">
        <f>M37+N37+O37</f>
        <v>0</v>
      </c>
      <c r="M37" s="158"/>
      <c r="N37" s="159"/>
      <c r="O37" s="1382"/>
      <c r="P37" s="158"/>
      <c r="Q37" s="159"/>
      <c r="R37" s="138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1478</v>
      </c>
      <c r="L38" s="288">
        <f>M38+N38+O38</f>
        <v>0</v>
      </c>
      <c r="M38" s="173"/>
      <c r="N38" s="174"/>
      <c r="O38" s="1383"/>
      <c r="P38" s="173"/>
      <c r="Q38" s="174"/>
      <c r="R38" s="138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51" t="s">
        <v>345</v>
      </c>
      <c r="K39" s="175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346</v>
      </c>
      <c r="L40" s="282">
        <f aca="true" t="shared" si="4" ref="L40:L47">M40+N40+O40</f>
        <v>0</v>
      </c>
      <c r="M40" s="152"/>
      <c r="N40" s="153"/>
      <c r="O40" s="1380"/>
      <c r="P40" s="152"/>
      <c r="Q40" s="153"/>
      <c r="R40" s="138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135</v>
      </c>
      <c r="L41" s="296">
        <f t="shared" si="4"/>
        <v>0</v>
      </c>
      <c r="M41" s="158"/>
      <c r="N41" s="159"/>
      <c r="O41" s="1382"/>
      <c r="P41" s="158"/>
      <c r="Q41" s="159"/>
      <c r="R41" s="138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96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347</v>
      </c>
      <c r="L43" s="296">
        <f t="shared" si="4"/>
        <v>0</v>
      </c>
      <c r="M43" s="158"/>
      <c r="N43" s="159"/>
      <c r="O43" s="1382"/>
      <c r="P43" s="158"/>
      <c r="Q43" s="159"/>
      <c r="R43" s="138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348</v>
      </c>
      <c r="L44" s="296">
        <f t="shared" si="4"/>
        <v>0</v>
      </c>
      <c r="M44" s="158"/>
      <c r="N44" s="159"/>
      <c r="O44" s="1382"/>
      <c r="P44" s="158"/>
      <c r="Q44" s="159"/>
      <c r="R44" s="138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98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349</v>
      </c>
      <c r="L46" s="288">
        <f t="shared" si="4"/>
        <v>0</v>
      </c>
      <c r="M46" s="173"/>
      <c r="N46" s="174"/>
      <c r="O46" s="1383"/>
      <c r="P46" s="173"/>
      <c r="Q46" s="174"/>
      <c r="R46" s="138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0" t="s">
        <v>350</v>
      </c>
      <c r="K47" s="1761"/>
      <c r="L47" s="311">
        <f t="shared" si="4"/>
        <v>0</v>
      </c>
      <c r="M47" s="1384"/>
      <c r="N47" s="1385"/>
      <c r="O47" s="1386"/>
      <c r="P47" s="1384"/>
      <c r="Q47" s="1385"/>
      <c r="R47" s="138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49" t="s">
        <v>351</v>
      </c>
      <c r="K48" s="1750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352</v>
      </c>
      <c r="L49" s="282">
        <f aca="true" t="shared" si="7" ref="L49:L65">M49+N49+O49</f>
        <v>0</v>
      </c>
      <c r="M49" s="152"/>
      <c r="N49" s="153"/>
      <c r="O49" s="1380"/>
      <c r="P49" s="152"/>
      <c r="Q49" s="153"/>
      <c r="R49" s="138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353</v>
      </c>
      <c r="L50" s="296">
        <f t="shared" si="7"/>
        <v>0</v>
      </c>
      <c r="M50" s="158"/>
      <c r="N50" s="159"/>
      <c r="O50" s="1382"/>
      <c r="P50" s="158"/>
      <c r="Q50" s="159"/>
      <c r="R50" s="138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354</v>
      </c>
      <c r="L51" s="296">
        <f t="shared" si="7"/>
        <v>0</v>
      </c>
      <c r="M51" s="158"/>
      <c r="N51" s="159"/>
      <c r="O51" s="1382"/>
      <c r="P51" s="158"/>
      <c r="Q51" s="159"/>
      <c r="R51" s="138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355</v>
      </c>
      <c r="L52" s="296">
        <f t="shared" si="7"/>
        <v>0</v>
      </c>
      <c r="M52" s="158"/>
      <c r="N52" s="159"/>
      <c r="O52" s="1382"/>
      <c r="P52" s="158"/>
      <c r="Q52" s="159"/>
      <c r="R52" s="138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356</v>
      </c>
      <c r="L53" s="296">
        <f t="shared" si="7"/>
        <v>0</v>
      </c>
      <c r="M53" s="158"/>
      <c r="N53" s="159"/>
      <c r="O53" s="1382"/>
      <c r="P53" s="158"/>
      <c r="Q53" s="159"/>
      <c r="R53" s="138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357</v>
      </c>
      <c r="L54" s="315">
        <f t="shared" si="7"/>
        <v>0</v>
      </c>
      <c r="M54" s="164"/>
      <c r="N54" s="165"/>
      <c r="O54" s="1381"/>
      <c r="P54" s="164"/>
      <c r="Q54" s="165"/>
      <c r="R54" s="138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358</v>
      </c>
      <c r="L55" s="321">
        <f t="shared" si="7"/>
        <v>0</v>
      </c>
      <c r="M55" s="454"/>
      <c r="N55" s="455"/>
      <c r="O55" s="1390"/>
      <c r="P55" s="454"/>
      <c r="Q55" s="455"/>
      <c r="R55" s="139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359</v>
      </c>
      <c r="L56" s="327">
        <f t="shared" si="7"/>
        <v>0</v>
      </c>
      <c r="M56" s="449"/>
      <c r="N56" s="450"/>
      <c r="O56" s="1387"/>
      <c r="P56" s="449"/>
      <c r="Q56" s="450"/>
      <c r="R56" s="138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360</v>
      </c>
      <c r="L57" s="321">
        <f t="shared" si="7"/>
        <v>0</v>
      </c>
      <c r="M57" s="454"/>
      <c r="N57" s="455"/>
      <c r="O57" s="1390"/>
      <c r="P57" s="454"/>
      <c r="Q57" s="455"/>
      <c r="R57" s="139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361</v>
      </c>
      <c r="L58" s="296">
        <f t="shared" si="7"/>
        <v>0</v>
      </c>
      <c r="M58" s="158"/>
      <c r="N58" s="159"/>
      <c r="O58" s="1382"/>
      <c r="P58" s="158"/>
      <c r="Q58" s="159"/>
      <c r="R58" s="138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99</v>
      </c>
      <c r="L59" s="327">
        <f t="shared" si="7"/>
        <v>0</v>
      </c>
      <c r="M59" s="449"/>
      <c r="N59" s="450"/>
      <c r="O59" s="1387"/>
      <c r="P59" s="449"/>
      <c r="Q59" s="450"/>
      <c r="R59" s="138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362</v>
      </c>
      <c r="L60" s="321">
        <f t="shared" si="7"/>
        <v>0</v>
      </c>
      <c r="M60" s="454"/>
      <c r="N60" s="455"/>
      <c r="O60" s="1390"/>
      <c r="P60" s="454"/>
      <c r="Q60" s="455"/>
      <c r="R60" s="139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25</v>
      </c>
      <c r="L61" s="327">
        <f t="shared" si="7"/>
        <v>0</v>
      </c>
      <c r="M61" s="449"/>
      <c r="N61" s="450"/>
      <c r="O61" s="1387"/>
      <c r="P61" s="449"/>
      <c r="Q61" s="450"/>
      <c r="R61" s="138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363</v>
      </c>
      <c r="L62" s="336">
        <f t="shared" si="7"/>
        <v>0</v>
      </c>
      <c r="M62" s="601"/>
      <c r="N62" s="602"/>
      <c r="O62" s="1389"/>
      <c r="P62" s="601"/>
      <c r="Q62" s="602"/>
      <c r="R62" s="138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136</v>
      </c>
      <c r="L63" s="321">
        <f t="shared" si="7"/>
        <v>0</v>
      </c>
      <c r="M63" s="454"/>
      <c r="N63" s="455"/>
      <c r="O63" s="1390"/>
      <c r="P63" s="454"/>
      <c r="Q63" s="455"/>
      <c r="R63" s="139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458</v>
      </c>
      <c r="L64" s="296">
        <f t="shared" si="7"/>
        <v>0</v>
      </c>
      <c r="M64" s="158"/>
      <c r="N64" s="159"/>
      <c r="O64" s="1382"/>
      <c r="P64" s="158"/>
      <c r="Q64" s="159"/>
      <c r="R64" s="138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364</v>
      </c>
      <c r="L65" s="288">
        <f t="shared" si="7"/>
        <v>0</v>
      </c>
      <c r="M65" s="173"/>
      <c r="N65" s="174"/>
      <c r="O65" s="1383"/>
      <c r="P65" s="173"/>
      <c r="Q65" s="174"/>
      <c r="R65" s="138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8" t="s">
        <v>425</v>
      </c>
      <c r="K66" s="175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137</v>
      </c>
      <c r="L67" s="282">
        <f>M67+N67+O67</f>
        <v>0</v>
      </c>
      <c r="M67" s="152"/>
      <c r="N67" s="153"/>
      <c r="O67" s="1380"/>
      <c r="P67" s="152"/>
      <c r="Q67" s="153"/>
      <c r="R67" s="138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138</v>
      </c>
      <c r="L68" s="296">
        <f>M68+N68+O68</f>
        <v>0</v>
      </c>
      <c r="M68" s="158"/>
      <c r="N68" s="159"/>
      <c r="O68" s="1382"/>
      <c r="P68" s="158"/>
      <c r="Q68" s="159"/>
      <c r="R68" s="138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139</v>
      </c>
      <c r="L69" s="288">
        <f>M69+N69+O69</f>
        <v>0</v>
      </c>
      <c r="M69" s="173"/>
      <c r="N69" s="174"/>
      <c r="O69" s="1383"/>
      <c r="P69" s="173"/>
      <c r="Q69" s="174"/>
      <c r="R69" s="138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8" t="s">
        <v>1201</v>
      </c>
      <c r="K70" s="175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365</v>
      </c>
      <c r="L71" s="282">
        <f>M71+N71+O71</f>
        <v>0</v>
      </c>
      <c r="M71" s="152"/>
      <c r="N71" s="153"/>
      <c r="O71" s="1380"/>
      <c r="P71" s="152"/>
      <c r="Q71" s="153"/>
      <c r="R71" s="138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366</v>
      </c>
      <c r="L72" s="296">
        <f>M72+N72+O72</f>
        <v>0</v>
      </c>
      <c r="M72" s="158"/>
      <c r="N72" s="159"/>
      <c r="O72" s="1382"/>
      <c r="P72" s="158"/>
      <c r="Q72" s="159"/>
      <c r="R72" s="138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367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368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369</v>
      </c>
      <c r="L75" s="288">
        <f>M75+N75+O75</f>
        <v>0</v>
      </c>
      <c r="M75" s="173"/>
      <c r="N75" s="174"/>
      <c r="O75" s="1383"/>
      <c r="P75" s="173"/>
      <c r="Q75" s="174"/>
      <c r="R75" s="138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8" t="s">
        <v>370</v>
      </c>
      <c r="K76" s="175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459</v>
      </c>
      <c r="L77" s="282">
        <f aca="true" t="shared" si="12" ref="L77:L82">M77+N77+O77</f>
        <v>0</v>
      </c>
      <c r="M77" s="152"/>
      <c r="N77" s="153"/>
      <c r="O77" s="1380"/>
      <c r="P77" s="152"/>
      <c r="Q77" s="153"/>
      <c r="R77" s="138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371</v>
      </c>
      <c r="L78" s="288">
        <f t="shared" si="12"/>
        <v>0</v>
      </c>
      <c r="M78" s="173"/>
      <c r="N78" s="174"/>
      <c r="O78" s="1383"/>
      <c r="P78" s="173"/>
      <c r="Q78" s="174"/>
      <c r="R78" s="138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8" t="s">
        <v>372</v>
      </c>
      <c r="K79" s="1759"/>
      <c r="L79" s="311">
        <f t="shared" si="12"/>
        <v>0</v>
      </c>
      <c r="M79" s="1384"/>
      <c r="N79" s="1385"/>
      <c r="O79" s="1386"/>
      <c r="P79" s="1384"/>
      <c r="Q79" s="1385"/>
      <c r="R79" s="138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47" t="s">
        <v>373</v>
      </c>
      <c r="K80" s="1748"/>
      <c r="L80" s="311">
        <f t="shared" si="12"/>
        <v>0</v>
      </c>
      <c r="M80" s="1384"/>
      <c r="N80" s="1385"/>
      <c r="O80" s="1386"/>
      <c r="P80" s="1384"/>
      <c r="Q80" s="1385"/>
      <c r="R80" s="138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47" t="s">
        <v>374</v>
      </c>
      <c r="K81" s="1748"/>
      <c r="L81" s="311">
        <f t="shared" si="12"/>
        <v>0</v>
      </c>
      <c r="M81" s="1384"/>
      <c r="N81" s="1385"/>
      <c r="O81" s="1386"/>
      <c r="P81" s="1384"/>
      <c r="Q81" s="1385"/>
      <c r="R81" s="138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47" t="s">
        <v>741</v>
      </c>
      <c r="K82" s="1748"/>
      <c r="L82" s="311">
        <f t="shared" si="12"/>
        <v>0</v>
      </c>
      <c r="M82" s="1384"/>
      <c r="N82" s="1385"/>
      <c r="O82" s="1386"/>
      <c r="P82" s="1384"/>
      <c r="Q82" s="1385"/>
      <c r="R82" s="138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8" t="s">
        <v>375</v>
      </c>
      <c r="K83" s="175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1075</v>
      </c>
      <c r="L84" s="282">
        <f>M84+N84+O84</f>
        <v>0</v>
      </c>
      <c r="M84" s="152"/>
      <c r="N84" s="153"/>
      <c r="O84" s="1380"/>
      <c r="P84" s="152"/>
      <c r="Q84" s="153"/>
      <c r="R84" s="138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376</v>
      </c>
      <c r="L85" s="282">
        <f aca="true" t="shared" si="15" ref="L85:L91">M85+N85+O85</f>
        <v>0</v>
      </c>
      <c r="M85" s="152"/>
      <c r="N85" s="153"/>
      <c r="O85" s="1380"/>
      <c r="P85" s="152"/>
      <c r="Q85" s="153"/>
      <c r="R85" s="138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377</v>
      </c>
      <c r="L86" s="327">
        <f t="shared" si="15"/>
        <v>0</v>
      </c>
      <c r="M86" s="449"/>
      <c r="N86" s="450"/>
      <c r="O86" s="1387"/>
      <c r="P86" s="449"/>
      <c r="Q86" s="450"/>
      <c r="R86" s="138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378</v>
      </c>
      <c r="L87" s="352">
        <f t="shared" si="15"/>
        <v>0</v>
      </c>
      <c r="M87" s="637"/>
      <c r="N87" s="638"/>
      <c r="O87" s="1388"/>
      <c r="P87" s="637"/>
      <c r="Q87" s="638"/>
      <c r="R87" s="138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379</v>
      </c>
      <c r="L88" s="336">
        <f t="shared" si="15"/>
        <v>0</v>
      </c>
      <c r="M88" s="601"/>
      <c r="N88" s="602"/>
      <c r="O88" s="1389"/>
      <c r="P88" s="601"/>
      <c r="Q88" s="602"/>
      <c r="R88" s="138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1095</v>
      </c>
      <c r="L89" s="321">
        <f>M89+N89+O89</f>
        <v>0</v>
      </c>
      <c r="M89" s="454"/>
      <c r="N89" s="455"/>
      <c r="O89" s="1390"/>
      <c r="P89" s="454"/>
      <c r="Q89" s="455"/>
      <c r="R89" s="139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380</v>
      </c>
      <c r="L90" s="321">
        <f t="shared" si="15"/>
        <v>0</v>
      </c>
      <c r="M90" s="454"/>
      <c r="N90" s="455"/>
      <c r="O90" s="1390"/>
      <c r="P90" s="454"/>
      <c r="Q90" s="455"/>
      <c r="R90" s="139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381</v>
      </c>
      <c r="L91" s="288">
        <f t="shared" si="15"/>
        <v>0</v>
      </c>
      <c r="M91" s="173"/>
      <c r="N91" s="174"/>
      <c r="O91" s="1383"/>
      <c r="P91" s="173"/>
      <c r="Q91" s="174"/>
      <c r="R91" s="138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382</v>
      </c>
      <c r="K92" s="6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383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1194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384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385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386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738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8" t="s">
        <v>387</v>
      </c>
      <c r="K99" s="1759"/>
      <c r="L99" s="311">
        <f t="shared" si="18"/>
        <v>0</v>
      </c>
      <c r="M99" s="1433">
        <v>0</v>
      </c>
      <c r="N99" s="1434">
        <v>0</v>
      </c>
      <c r="O99" s="1435">
        <v>0</v>
      </c>
      <c r="P99" s="1433">
        <v>0</v>
      </c>
      <c r="Q99" s="1434">
        <v>0</v>
      </c>
      <c r="R99" s="143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8" t="s">
        <v>388</v>
      </c>
      <c r="K100" s="1759"/>
      <c r="L100" s="311">
        <f t="shared" si="18"/>
        <v>0</v>
      </c>
      <c r="M100" s="1384"/>
      <c r="N100" s="1385"/>
      <c r="O100" s="1386"/>
      <c r="P100" s="1384"/>
      <c r="Q100" s="1385"/>
      <c r="R100" s="138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8" t="s">
        <v>389</v>
      </c>
      <c r="K101" s="1759"/>
      <c r="L101" s="311">
        <f t="shared" si="18"/>
        <v>0</v>
      </c>
      <c r="M101" s="1434">
        <v>0</v>
      </c>
      <c r="N101" s="1434">
        <v>0</v>
      </c>
      <c r="O101" s="1434">
        <v>0</v>
      </c>
      <c r="P101" s="1434">
        <v>0</v>
      </c>
      <c r="Q101" s="1434">
        <v>0</v>
      </c>
      <c r="R101" s="143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8" t="s">
        <v>390</v>
      </c>
      <c r="K102" s="175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391</v>
      </c>
      <c r="L103" s="282">
        <f aca="true" t="shared" si="22" ref="L103:L108">M103+N103+O103</f>
        <v>0</v>
      </c>
      <c r="M103" s="152"/>
      <c r="N103" s="153"/>
      <c r="O103" s="1380"/>
      <c r="P103" s="152"/>
      <c r="Q103" s="153"/>
      <c r="R103" s="138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392</v>
      </c>
      <c r="L104" s="296">
        <f t="shared" si="22"/>
        <v>0</v>
      </c>
      <c r="M104" s="158"/>
      <c r="N104" s="159"/>
      <c r="O104" s="1382"/>
      <c r="P104" s="158"/>
      <c r="Q104" s="159"/>
      <c r="R104" s="138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393</v>
      </c>
      <c r="L105" s="296">
        <f t="shared" si="22"/>
        <v>0</v>
      </c>
      <c r="M105" s="158"/>
      <c r="N105" s="159"/>
      <c r="O105" s="1382"/>
      <c r="P105" s="158"/>
      <c r="Q105" s="159"/>
      <c r="R105" s="138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394</v>
      </c>
      <c r="L106" s="296">
        <f t="shared" si="22"/>
        <v>0</v>
      </c>
      <c r="M106" s="158"/>
      <c r="N106" s="159"/>
      <c r="O106" s="1382"/>
      <c r="P106" s="158"/>
      <c r="Q106" s="159"/>
      <c r="R106" s="138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395</v>
      </c>
      <c r="L107" s="296">
        <f t="shared" si="22"/>
        <v>0</v>
      </c>
      <c r="M107" s="158"/>
      <c r="N107" s="159"/>
      <c r="O107" s="1382"/>
      <c r="P107" s="158"/>
      <c r="Q107" s="159"/>
      <c r="R107" s="138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396</v>
      </c>
      <c r="L108" s="288">
        <f t="shared" si="22"/>
        <v>0</v>
      </c>
      <c r="M108" s="173"/>
      <c r="N108" s="174"/>
      <c r="O108" s="1383"/>
      <c r="P108" s="173"/>
      <c r="Q108" s="174"/>
      <c r="R108" s="138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8" t="s">
        <v>742</v>
      </c>
      <c r="K109" s="175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397</v>
      </c>
      <c r="L110" s="282">
        <f aca="true" t="shared" si="25" ref="L110:L115">M110+N110+O110</f>
        <v>0</v>
      </c>
      <c r="M110" s="152"/>
      <c r="N110" s="153"/>
      <c r="O110" s="1380"/>
      <c r="P110" s="152"/>
      <c r="Q110" s="153"/>
      <c r="R110" s="138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398</v>
      </c>
      <c r="L111" s="296">
        <f t="shared" si="25"/>
        <v>0</v>
      </c>
      <c r="M111" s="158"/>
      <c r="N111" s="159"/>
      <c r="O111" s="1382"/>
      <c r="P111" s="158"/>
      <c r="Q111" s="159"/>
      <c r="R111" s="138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399</v>
      </c>
      <c r="L112" s="288">
        <f t="shared" si="25"/>
        <v>0</v>
      </c>
      <c r="M112" s="173"/>
      <c r="N112" s="174"/>
      <c r="O112" s="1383"/>
      <c r="P112" s="173"/>
      <c r="Q112" s="174"/>
      <c r="R112" s="138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8" t="s">
        <v>739</v>
      </c>
      <c r="K113" s="1759"/>
      <c r="L113" s="311">
        <f t="shared" si="25"/>
        <v>0</v>
      </c>
      <c r="M113" s="1384"/>
      <c r="N113" s="1385"/>
      <c r="O113" s="1386"/>
      <c r="P113" s="1384"/>
      <c r="Q113" s="1385"/>
      <c r="R113" s="138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8" t="s">
        <v>740</v>
      </c>
      <c r="K114" s="1759"/>
      <c r="L114" s="311">
        <f t="shared" si="25"/>
        <v>0</v>
      </c>
      <c r="M114" s="1384"/>
      <c r="N114" s="1385"/>
      <c r="O114" s="1386"/>
      <c r="P114" s="1384"/>
      <c r="Q114" s="1385"/>
      <c r="R114" s="138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47" t="s">
        <v>400</v>
      </c>
      <c r="K115" s="1748"/>
      <c r="L115" s="311">
        <f t="shared" si="25"/>
        <v>0</v>
      </c>
      <c r="M115" s="1384"/>
      <c r="N115" s="1385"/>
      <c r="O115" s="1386"/>
      <c r="P115" s="1384"/>
      <c r="Q115" s="1385"/>
      <c r="R115" s="138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8" t="s">
        <v>426</v>
      </c>
      <c r="K116" s="175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427</v>
      </c>
      <c r="L117" s="282">
        <f>M117+N117+O117</f>
        <v>0</v>
      </c>
      <c r="M117" s="152"/>
      <c r="N117" s="153"/>
      <c r="O117" s="1380"/>
      <c r="P117" s="152"/>
      <c r="Q117" s="153"/>
      <c r="R117" s="138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428</v>
      </c>
      <c r="L118" s="288">
        <f>M118+N118+O118</f>
        <v>0</v>
      </c>
      <c r="M118" s="173"/>
      <c r="N118" s="174"/>
      <c r="O118" s="1383"/>
      <c r="P118" s="173"/>
      <c r="Q118" s="174"/>
      <c r="R118" s="138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2" t="s">
        <v>401</v>
      </c>
      <c r="K119" s="1763"/>
      <c r="L119" s="311">
        <f>M119+N119+O119</f>
        <v>0</v>
      </c>
      <c r="M119" s="1384"/>
      <c r="N119" s="1385"/>
      <c r="O119" s="1386"/>
      <c r="P119" s="1384"/>
      <c r="Q119" s="1385"/>
      <c r="R119" s="138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2" t="s">
        <v>402</v>
      </c>
      <c r="K120" s="176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403</v>
      </c>
      <c r="L121" s="282">
        <f aca="true" t="shared" si="29" ref="L121:L127">M121+N121+O121</f>
        <v>0</v>
      </c>
      <c r="M121" s="152"/>
      <c r="N121" s="153"/>
      <c r="O121" s="1380"/>
      <c r="P121" s="152"/>
      <c r="Q121" s="153"/>
      <c r="R121" s="138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404</v>
      </c>
      <c r="L122" s="296">
        <f t="shared" si="29"/>
        <v>0</v>
      </c>
      <c r="M122" s="158"/>
      <c r="N122" s="159"/>
      <c r="O122" s="1382"/>
      <c r="P122" s="158"/>
      <c r="Q122" s="159"/>
      <c r="R122" s="138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1499</v>
      </c>
      <c r="L123" s="296">
        <f t="shared" si="29"/>
        <v>0</v>
      </c>
      <c r="M123" s="158"/>
      <c r="N123" s="159"/>
      <c r="O123" s="1382"/>
      <c r="P123" s="158"/>
      <c r="Q123" s="159"/>
      <c r="R123" s="138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1500</v>
      </c>
      <c r="L124" s="296">
        <f t="shared" si="29"/>
        <v>0</v>
      </c>
      <c r="M124" s="158"/>
      <c r="N124" s="159"/>
      <c r="O124" s="1382"/>
      <c r="P124" s="158"/>
      <c r="Q124" s="159"/>
      <c r="R124" s="138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1501</v>
      </c>
      <c r="L125" s="296">
        <f t="shared" si="29"/>
        <v>0</v>
      </c>
      <c r="M125" s="158"/>
      <c r="N125" s="159"/>
      <c r="O125" s="1382"/>
      <c r="P125" s="158"/>
      <c r="Q125" s="159"/>
      <c r="R125" s="138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1502</v>
      </c>
      <c r="L126" s="296">
        <f t="shared" si="29"/>
        <v>0</v>
      </c>
      <c r="M126" s="158"/>
      <c r="N126" s="159"/>
      <c r="O126" s="1382"/>
      <c r="P126" s="158"/>
      <c r="Q126" s="159"/>
      <c r="R126" s="138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1503</v>
      </c>
      <c r="L127" s="288">
        <f t="shared" si="29"/>
        <v>0</v>
      </c>
      <c r="M127" s="173"/>
      <c r="N127" s="174"/>
      <c r="O127" s="1383"/>
      <c r="P127" s="173"/>
      <c r="Q127" s="174"/>
      <c r="R127" s="138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2" t="s">
        <v>1504</v>
      </c>
      <c r="K128" s="176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460</v>
      </c>
      <c r="L129" s="282">
        <f>M129+N129+O129</f>
        <v>0</v>
      </c>
      <c r="M129" s="152"/>
      <c r="N129" s="153"/>
      <c r="O129" s="1380"/>
      <c r="P129" s="152"/>
      <c r="Q129" s="153"/>
      <c r="R129" s="138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1505</v>
      </c>
      <c r="L130" s="288">
        <f>M130+N130+O130</f>
        <v>0</v>
      </c>
      <c r="M130" s="173"/>
      <c r="N130" s="174"/>
      <c r="O130" s="1383"/>
      <c r="P130" s="173"/>
      <c r="Q130" s="174"/>
      <c r="R130" s="138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2" t="s">
        <v>1164</v>
      </c>
      <c r="K131" s="1763"/>
      <c r="L131" s="311">
        <f>M131+N131+O131</f>
        <v>0</v>
      </c>
      <c r="M131" s="1384"/>
      <c r="N131" s="1385"/>
      <c r="O131" s="1386"/>
      <c r="P131" s="1384"/>
      <c r="Q131" s="1385"/>
      <c r="R131" s="138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8" t="s">
        <v>1165</v>
      </c>
      <c r="K132" s="175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1166</v>
      </c>
      <c r="L133" s="282">
        <f>M133+N133+O133</f>
        <v>0</v>
      </c>
      <c r="M133" s="152"/>
      <c r="N133" s="153"/>
      <c r="O133" s="1380"/>
      <c r="P133" s="152"/>
      <c r="Q133" s="153"/>
      <c r="R133" s="138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1167</v>
      </c>
      <c r="L134" s="296">
        <f>M134+N134+O134</f>
        <v>0</v>
      </c>
      <c r="M134" s="158"/>
      <c r="N134" s="159"/>
      <c r="O134" s="1382"/>
      <c r="P134" s="158"/>
      <c r="Q134" s="159"/>
      <c r="R134" s="138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1168</v>
      </c>
      <c r="L135" s="296">
        <f>M135+N135+O135</f>
        <v>0</v>
      </c>
      <c r="M135" s="158"/>
      <c r="N135" s="159"/>
      <c r="O135" s="1382"/>
      <c r="P135" s="158"/>
      <c r="Q135" s="159"/>
      <c r="R135" s="138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1169</v>
      </c>
      <c r="L136" s="288">
        <f>M136+N136+O136</f>
        <v>0</v>
      </c>
      <c r="M136" s="173"/>
      <c r="N136" s="174"/>
      <c r="O136" s="1383"/>
      <c r="P136" s="173"/>
      <c r="Q136" s="174"/>
      <c r="R136" s="138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4" t="s">
        <v>140</v>
      </c>
      <c r="K137" s="176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1170</v>
      </c>
      <c r="L138" s="282">
        <f>M138+N138+O138</f>
        <v>0</v>
      </c>
      <c r="M138" s="1434">
        <v>0</v>
      </c>
      <c r="N138" s="1434">
        <v>0</v>
      </c>
      <c r="O138" s="1434">
        <v>0</v>
      </c>
      <c r="P138" s="1434">
        <v>0</v>
      </c>
      <c r="Q138" s="1434">
        <v>0</v>
      </c>
      <c r="R138" s="143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1171</v>
      </c>
      <c r="L139" s="315">
        <f>M139+N139+O139</f>
        <v>0</v>
      </c>
      <c r="M139" s="1434">
        <v>0</v>
      </c>
      <c r="N139" s="1434">
        <v>0</v>
      </c>
      <c r="O139" s="1434">
        <v>0</v>
      </c>
      <c r="P139" s="1434">
        <v>0</v>
      </c>
      <c r="Q139" s="1434">
        <v>0</v>
      </c>
      <c r="R139" s="143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1172</v>
      </c>
      <c r="L140" s="378">
        <f>M140+N140+O140</f>
        <v>0</v>
      </c>
      <c r="M140" s="1434">
        <v>0</v>
      </c>
      <c r="N140" s="1434">
        <v>0</v>
      </c>
      <c r="O140" s="1434">
        <v>0</v>
      </c>
      <c r="P140" s="1434">
        <v>0</v>
      </c>
      <c r="Q140" s="1434">
        <v>0</v>
      </c>
      <c r="R140" s="143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68" t="s">
        <v>1173</v>
      </c>
      <c r="K141" s="1759"/>
      <c r="L141" s="1400"/>
      <c r="M141" s="1400"/>
      <c r="N141" s="1400"/>
      <c r="O141" s="1400"/>
      <c r="P141" s="1400"/>
      <c r="Q141" s="1400"/>
      <c r="R141" s="1400"/>
      <c r="S141" s="140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8" t="s">
        <v>1173</v>
      </c>
      <c r="K142" s="1759"/>
      <c r="L142" s="311">
        <f>M142+N142+O142</f>
        <v>0</v>
      </c>
      <c r="M142" s="1391"/>
      <c r="N142" s="1392"/>
      <c r="O142" s="1393"/>
      <c r="P142" s="1423">
        <v>0</v>
      </c>
      <c r="Q142" s="1424">
        <v>0</v>
      </c>
      <c r="R142" s="142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5"/>
      <c r="J143" s="1396"/>
      <c r="K143" s="139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398"/>
      <c r="J144" s="111"/>
      <c r="K144" s="139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398"/>
      <c r="J145" s="111"/>
      <c r="K145" s="139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6"/>
      <c r="J146" s="393" t="s">
        <v>1220</v>
      </c>
      <c r="K146" s="139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271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29"/>
      <c r="J148" s="1329"/>
      <c r="K148" s="1330"/>
      <c r="L148" s="1329"/>
      <c r="M148" s="1329"/>
      <c r="N148" s="1329"/>
      <c r="O148" s="1329"/>
      <c r="P148" s="1329"/>
      <c r="Q148" s="1329"/>
      <c r="R148" s="1329"/>
      <c r="S148" s="133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2018-06-11T06:21:26Z</cp:lastPrinted>
  <dcterms:created xsi:type="dcterms:W3CDTF">1997-12-10T11:54:07Z</dcterms:created>
  <dcterms:modified xsi:type="dcterms:W3CDTF">2018-07-11T05:28:42Z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