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95" windowWidth="19440" windowHeight="46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7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0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5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1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1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1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4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29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9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34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35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35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37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4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4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4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<sst xmlns="http://schemas.openxmlformats.org/spreadsheetml/2006/main" count="3521" uniqueCount="2077">
  <si>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</si>
  <si>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</si>
  <si>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</si>
  <si>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</si>
  <si>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</si>
  <si>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</si>
  <si>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</si>
  <si>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</si>
  <si>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</si>
  <si>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</si>
  <si>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</si>
  <si>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</si>
  <si>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</si>
  <si>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</si>
  <si>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</si>
  <si>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</si>
  <si>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</si>
  <si>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</si>
  <si>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</si>
  <si>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</si>
  <si>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</si>
  <si>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</si>
  <si>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</si>
  <si>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</si>
  <si>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</si>
  <si>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</si>
  <si>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</si>
  <si>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</si>
  <si>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</si>
  <si>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</si>
  <si>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</si>
  <si>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</si>
  <si>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</si>
  <si>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</si>
  <si>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</si>
  <si>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</si>
  <si>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</si>
  <si>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</si>
  <si>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</si>
  <si>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</si>
  <si>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</si>
  <si>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</si>
  <si>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</si>
  <si>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</si>
  <si>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</si>
  <si>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</si>
  <si>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</si>
  <si>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</si>
  <si>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</si>
  <si>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</si>
  <si>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</si>
  <si>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</si>
  <si>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</si>
  <si>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</si>
  <si>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</si>
  <si>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</si>
  <si>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</si>
  <si>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</si>
  <si>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</si>
  <si>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</si>
  <si>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</si>
  <si>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</si>
  <si>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</si>
  <si>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</si>
  <si>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</si>
  <si>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</si>
  <si>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</si>
  <si>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</si>
  <si>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</si>
  <si>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</si>
  <si>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</si>
  <si>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</si>
  <si>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</si>
  <si>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</si>
  <si>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</si>
  <si>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</si>
  <si>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</si>
  <si>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</si>
  <si>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</si>
  <si>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</si>
  <si>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</si>
  <si>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</si>
  <si>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</si>
  <si>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</si>
  <si>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</si>
  <si>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</si>
  <si>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</si>
  <si>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</si>
  <si>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</si>
  <si>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</si>
  <si>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</si>
  <si>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</si>
  <si>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</si>
  <si>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</si>
  <si>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</si>
  <si>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</si>
  <si>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</si>
  <si>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</si>
  <si>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</si>
  <si>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</si>
  <si>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</si>
  <si>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</si>
  <si>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</si>
  <si>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</si>
  <si>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</si>
  <si>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</si>
  <si>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</si>
  <si>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</si>
  <si>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</si>
  <si>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</si>
  <si>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</si>
  <si>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</si>
  <si>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</si>
  <si>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</si>
  <si>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</si>
  <si>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</si>
  <si>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</si>
  <si>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</si>
  <si>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</si>
  <si>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</si>
  <si>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</si>
  <si>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</si>
  <si>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</si>
  <si>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</si>
  <si>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</si>
  <si>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</si>
  <si>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</si>
  <si>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</si>
  <si>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</si>
  <si>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</si>
  <si>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</si>
  <si>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</si>
  <si>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</si>
  <si>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</si>
  <si>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</si>
  <si>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</si>
  <si>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</si>
  <si>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</si>
  <si>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</si>
  <si>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</si>
  <si>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</si>
  <si>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</si>
  <si>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</si>
  <si>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</si>
  <si>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</si>
  <si>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</si>
  <si>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</si>
  <si>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</si>
  <si>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</si>
  <si>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</si>
  <si>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</si>
  <si>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</si>
  <si>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</si>
  <si>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</si>
  <si>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</si>
  <si>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</si>
  <si>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</si>
  <si>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</si>
  <si>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</si>
  <si>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</si>
  <si>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</si>
  <si>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</si>
  <si>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</si>
  <si>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</si>
  <si>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</si>
  <si>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</si>
  <si>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</si>
  <si>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</si>
  <si>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</si>
  <si>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</si>
  <si>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</si>
  <si>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</si>
  <si>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</si>
  <si>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</si>
  <si>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</si>
  <si>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</si>
  <si>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</si>
  <si>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</si>
  <si>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</si>
  <si>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</si>
  <si>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</si>
  <si>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</si>
  <si>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</si>
  <si>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</si>
  <si>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</si>
  <si>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</si>
  <si>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</si>
  <si>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</si>
  <si>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</si>
  <si>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</si>
  <si>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</si>
  <si>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</si>
  <si>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</si>
  <si>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</si>
  <si>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</si>
  <si>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</si>
  <si>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</si>
  <si>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</si>
  <si>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</si>
  <si>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</si>
  <si>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</si>
  <si>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</si>
  <si>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</si>
  <si>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</si>
  <si>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</si>
  <si>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</si>
  <si>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</si>
  <si>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</si>
  <si>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</si>
  <si>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</si>
  <si>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</si>
  <si>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</si>
  <si>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</si>
  <si>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</si>
  <si>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</si>
  <si>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</si>
  <si>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</si>
  <si>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</si>
  <si>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</si>
  <si>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</si>
  <si>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</si>
  <si>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</si>
  <si>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</si>
  <si>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</si>
  <si>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</si>
  <si>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</si>
  <si>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</si>
  <si>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</si>
  <si>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</si>
  <si>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</si>
  <si>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</si>
  <si>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</si>
  <si>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</si>
  <si>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</si>
  <si>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</si>
  <si>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</si>
  <si>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</si>
  <si>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</si>
  <si>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</si>
  <si>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</si>
  <si>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</si>
  <si>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</si>
  <si>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</si>
  <si>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</si>
  <si>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</si>
  <si>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</si>
  <si>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</si>
  <si>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</si>
  <si>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</si>
  <si>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</si>
  <si>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</si>
  <si>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</si>
  <si>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</si>
  <si>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</si>
  <si>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</si>
  <si>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</si>
  <si>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</si>
  <si>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</si>
  <si>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</si>
  <si>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</si>
  <si>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</si>
  <si>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</si>
  <si>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</si>
  <si>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</si>
  <si>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</si>
  <si>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</si>
  <si>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</si>
  <si>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</si>
  <si>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</si>
  <si>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</si>
  <si>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</si>
  <si>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</si>
  <si>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</si>
  <si>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</si>
  <si>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</si>
  <si>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</si>
  <si>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</si>
  <si>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</si>
  <si>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</si>
  <si>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</si>
  <si>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</si>
  <si>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</si>
  <si>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</si>
  <si>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</si>
  <si>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</si>
  <si>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</si>
  <si>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</si>
  <si>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</si>
  <si>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</si>
  <si>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</si>
  <si>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</si>
  <si>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</si>
  <si>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</si>
  <si>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</si>
  <si>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</si>
  <si>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</si>
  <si>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</si>
  <si>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</si>
  <si>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</si>
  <si>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</si>
  <si>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</si>
  <si>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</si>
  <si>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</si>
  <si>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</si>
  <si>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</si>
  <si>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</si>
  <si>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</si>
  <si>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</si>
  <si>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</si>
  <si>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</si>
  <si>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</si>
  <si>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</si>
  <si>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</si>
  <si>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</si>
  <si>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</si>
  <si>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</si>
  <si>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</si>
  <si>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</si>
  <si>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</si>
  <si>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</si>
  <si>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</si>
  <si>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</si>
  <si>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</si>
  <si>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</si>
  <si>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</si>
  <si>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</si>
  <si>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</si>
  <si>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</si>
  <si>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</si>
  <si>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</si>
  <si>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</si>
  <si>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</si>
  <si>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</si>
  <si>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</si>
  <si>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</si>
  <si>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</si>
  <si>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</si>
  <si>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</si>
  <si>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</si>
  <si>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</si>
  <si>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</si>
  <si>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</si>
  <si>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</si>
  <si>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</si>
  <si>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</si>
  <si>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</si>
  <si>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</si>
  <si>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</si>
  <si>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</si>
  <si>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</si>
  <si>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</si>
  <si>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</si>
  <si>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</si>
  <si>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</si>
  <si>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</si>
  <si>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</si>
  <si>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</si>
  <si>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</si>
  <si>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</si>
  <si>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</si>
  <si>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</si>
  <si>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</si>
  <si>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</si>
  <si>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</si>
  <si>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</si>
  <si>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</si>
  <si>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</si>
  <si>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</si>
  <si>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</si>
  <si>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</si>
  <si>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</si>
  <si>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</si>
  <si>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</si>
  <si>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</si>
  <si>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</si>
  <si>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</si>
  <si>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</si>
  <si>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</si>
  <si>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</si>
  <si>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</si>
  <si>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</si>
  <si>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</si>
  <si>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</si>
  <si>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</si>
  <si>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</si>
  <si>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</si>
  <si>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</si>
  <si>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</si>
  <si>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</si>
  <si>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</si>
  <si>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</si>
  <si>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</si>
  <si>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</si>
  <si>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</si>
  <si>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</si>
  <si>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</si>
  <si>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</si>
  <si>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</si>
  <si>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</si>
  <si>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</si>
  <si>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</si>
  <si>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</si>
  <si>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</si>
  <si>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</si>
  <si>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</si>
  <si>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</si>
  <si>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</si>
  <si>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</si>
  <si>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</si>
  <si>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</si>
  <si>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</si>
  <si>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</si>
  <si>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</si>
  <si>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</si>
  <si>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</si>
  <si>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</si>
  <si>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</si>
  <si>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</si>
  <si>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</si>
  <si>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</si>
  <si>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</si>
  <si>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</si>
  <si>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</si>
  <si>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</si>
  <si>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</si>
  <si>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</si>
  <si>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</si>
  <si>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</si>
  <si>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</si>
  <si>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</si>
  <si>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</si>
  <si>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</si>
  <si>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</si>
  <si>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</si>
  <si>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</si>
  <si>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</si>
  <si>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</si>
  <si>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</si>
  <si>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</si>
  <si>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</si>
  <si>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</si>
  <si>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</si>
  <si>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</si>
  <si>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</si>
  <si>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</si>
  <si>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</si>
  <si>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</si>
  <si>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</si>
  <si>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</si>
  <si>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</si>
  <si>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</si>
  <si>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</si>
  <si>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</si>
  <si>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</si>
  <si>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</si>
  <si>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</si>
  <si>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</si>
  <si>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</si>
  <si>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</si>
  <si>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</si>
  <si>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</si>
  <si>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</si>
  <si>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</si>
  <si>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</si>
  <si>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</si>
  <si>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</si>
  <si>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</si>
  <si>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</si>
  <si>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</si>
  <si>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</si>
  <si>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</si>
  <si>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</si>
  <si>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</si>
  <si>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</si>
  <si>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</si>
  <si>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</si>
  <si>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</si>
  <si>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</si>
  <si>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</si>
  <si>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</si>
  <si>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</si>
  <si>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</si>
  <si>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</si>
  <si>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</si>
  <si>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</si>
  <si>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</si>
  <si>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</si>
  <si>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</si>
  <si>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</si>
  <si>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</si>
  <si>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</si>
  <si>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</si>
  <si>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</si>
  <si>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</si>
  <si>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</si>
  <si>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</si>
  <si>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</si>
  <si>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</si>
  <si>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</si>
  <si>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</si>
  <si>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</si>
  <si>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</si>
  <si>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</si>
  <si>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</si>
  <si>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</si>
  <si>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</si>
  <si>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</si>
  <si>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</si>
  <si>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</si>
  <si>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</si>
  <si>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</si>
  <si>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</si>
  <si>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</si>
  <si>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</si>
  <si>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</si>
  <si>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</si>
  <si>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</si>
  <si>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</si>
  <si>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</si>
  <si>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</si>
  <si>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</si>
  <si>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</si>
  <si>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</si>
  <si>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</si>
  <si>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</si>
  <si>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</si>
  <si>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</si>
  <si>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</si>
  <si>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</si>
  <si>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</si>
  <si>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</si>
  <si>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</si>
  <si>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</si>
  <si>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</si>
  <si>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</si>
  <si>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</si>
  <si>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</si>
  <si>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</si>
  <si>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</si>
  <si>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</si>
  <si>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</si>
  <si>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</si>
  <si>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</si>
  <si>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</si>
  <si>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</si>
  <si>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</si>
  <si>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</si>
  <si>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</si>
  <si>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</si>
  <si>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</si>
  <si>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</si>
  <si>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</si>
  <si>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</si>
  <si>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</si>
  <si>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</si>
  <si>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</si>
  <si>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</si>
  <si>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</si>
  <si>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</si>
  <si>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</si>
  <si>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</si>
  <si>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</si>
  <si>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</si>
  <si>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</si>
  <si>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</si>
  <si>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</si>
  <si>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</si>
  <si>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</si>
  <si>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</si>
  <si>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</si>
  <si>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</si>
  <si>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</si>
  <si>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</si>
  <si>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</si>
  <si>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</si>
  <si>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</si>
  <si>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</si>
  <si>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</si>
  <si>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</si>
  <si>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</si>
  <si>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</si>
  <si>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</si>
  <si>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</si>
  <si>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</si>
  <si>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</si>
  <si>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</si>
  <si>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</si>
  <si>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</si>
  <si>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</si>
  <si>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</si>
  <si>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</si>
  <si>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</si>
  <si>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</si>
  <si>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</si>
  <si>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</si>
  <si>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</si>
  <si>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</si>
  <si>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</si>
  <si>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</si>
  <si>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</si>
  <si>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</si>
  <si>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</si>
  <si>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</si>
  <si>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</si>
  <si>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</si>
  <si>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</si>
  <si>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</si>
  <si>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</si>
  <si>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</si>
  <si>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</si>
  <si>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</si>
  <si>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</si>
  <si>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</si>
  <si>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</si>
  <si>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</si>
  <si>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</si>
  <si>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</si>
  <si>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</si>
  <si>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</si>
  <si>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</si>
  <si>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</si>
  <si>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</si>
  <si>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</si>
  <si>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</si>
  <si>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</si>
  <si>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</si>
  <si>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</si>
  <si>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</si>
  <si>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</si>
  <si>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</si>
  <si>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</si>
  <si>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</si>
  <si>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</si>
  <si>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</si>
  <si>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</si>
  <si>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</si>
  <si>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</si>
  <si>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</si>
  <si>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</si>
  <si>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</si>
  <si>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</si>
  <si>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</si>
  <si>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</si>
  <si>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</si>
  <si>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</si>
  <si>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</si>
  <si>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</si>
  <si>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</si>
  <si>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</si>
  <si>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</si>
  <si>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</si>
  <si>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</si>
  <si>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</si>
  <si>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</si>
  <si>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</si>
  <si>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</si>
  <si>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</si>
  <si>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</si>
  <si>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</si>
  <si>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</si>
  <si>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</si>
  <si>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</si>
  <si>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</si>
  <si>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</si>
  <si>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</si>
  <si>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</si>
  <si>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</si>
  <si>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</si>
  <si>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</si>
  <si>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</si>
  <si>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</si>
  <si>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</si>
  <si>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</si>
  <si>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</si>
  <si>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</si>
  <si>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</si>
  <si>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</si>
  <si>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</si>
  <si>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</si>
  <si>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</si>
  <si>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</si>
  <si>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</si>
  <si>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</si>
  <si>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</si>
  <si>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</si>
  <si>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</si>
  <si>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</si>
  <si>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</si>
  <si>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</si>
  <si>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</si>
  <si>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</si>
  <si>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</si>
  <si>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</si>
  <si>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</si>
  <si>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</si>
  <si>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</si>
  <si>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</si>
  <si>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</si>
  <si>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</si>
  <si>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</si>
  <si>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</si>
  <si>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</si>
  <si>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</si>
  <si>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</si>
  <si>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</si>
  <si>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</si>
  <si>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</si>
  <si>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</si>
  <si>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</si>
  <si>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</si>
  <si>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</si>
  <si>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</si>
  <si>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</si>
  <si>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</si>
  <si>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</si>
  <si>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</si>
  <si>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</si>
  <si>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</si>
  <si>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</si>
  <si>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</si>
  <si>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</si>
  <si>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</si>
  <si>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</si>
  <si>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</si>
  <si>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</si>
  <si>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</si>
  <si>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</si>
  <si>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</si>
  <si>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</si>
  <si>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</si>
  <si>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</si>
  <si>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</si>
  <si>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</si>
  <si>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</si>
  <si>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</si>
  <si>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</si>
  <si>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</si>
  <si>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</si>
  <si>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</si>
  <si>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</si>
  <si>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</si>
  <si>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</si>
  <si>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</si>
  <si>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</si>
  <si>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</si>
  <si>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</si>
  <si>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</si>
  <si>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</si>
  <si>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</si>
  <si>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</si>
  <si>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</si>
  <si>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</si>
  <si>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</si>
  <si>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</si>
  <si>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</si>
  <si>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</si>
  <si>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</si>
  <si>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</si>
  <si>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</si>
  <si>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</si>
  <si>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</si>
  <si>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</si>
  <si>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</si>
  <si>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</si>
  <si>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</si>
  <si>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</si>
  <si>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</si>
  <si>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</si>
  <si>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</si>
  <si>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</si>
  <si>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</si>
  <si>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</si>
  <si>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</si>
  <si>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</si>
  <si>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</si>
  <si>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</si>
  <si>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</si>
  <si>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</si>
  <si>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</si>
  <si>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</si>
  <si>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</si>
  <si>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</si>
  <si>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</si>
  <si>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</si>
  <si>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</si>
  <si>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</si>
  <si>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</si>
  <si>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</si>
  <si>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</si>
  <si>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</si>
  <si>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</si>
  <si>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</si>
  <si>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</si>
  <si>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</si>
  <si>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</si>
  <si>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</si>
  <si>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</si>
  <si>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</si>
  <si>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</si>
  <si>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</si>
  <si>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</si>
  <si>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</si>
  <si>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</si>
  <si>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</si>
  <si>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</si>
  <si>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</si>
  <si>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</si>
  <si>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</si>
  <si>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</si>
  <si>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</si>
  <si>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</si>
  <si>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</si>
  <si>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</si>
  <si>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</si>
  <si>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</si>
  <si>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</si>
  <si>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</si>
  <si>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</si>
  <si>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</si>
  <si>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</si>
  <si>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</si>
  <si>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</si>
  <si>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</si>
  <si>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</si>
  <si>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</si>
  <si>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</si>
  <si>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</si>
  <si>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</si>
  <si>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</si>
  <si>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</si>
  <si>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</si>
  <si>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</si>
  <si>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</si>
  <si>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</si>
  <si>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</si>
  <si>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</si>
  <si>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</si>
  <si>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</si>
  <si>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</si>
  <si>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</si>
  <si>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</si>
  <si>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</si>
  <si>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</si>
  <si>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</si>
  <si>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</si>
  <si>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</si>
  <si>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</si>
  <si>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</si>
  <si>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</si>
  <si>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</si>
  <si>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</si>
  <si>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</si>
  <si>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</si>
  <si>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</si>
  <si>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</si>
  <si>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</si>
  <si>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</si>
  <si>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</si>
  <si>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</si>
  <si>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</si>
  <si>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</si>
  <si>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</si>
  <si>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</si>
  <si>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</si>
  <si>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</si>
  <si>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</si>
  <si>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</si>
  <si>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</si>
  <si>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</si>
  <si>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</si>
  <si>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</si>
  <si>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</si>
  <si>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</si>
  <si>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</si>
  <si>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</si>
  <si>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</si>
  <si>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</si>
  <si>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</si>
  <si>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</si>
  <si>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</si>
  <si>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</si>
  <si>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</si>
  <si>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</si>
  <si>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</si>
  <si>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</si>
  <si>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</si>
  <si>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</si>
  <si>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</si>
  <si>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</si>
  <si>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</si>
  <si>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</si>
  <si>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</si>
  <si>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</si>
  <si>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</si>
  <si>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</si>
  <si>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</si>
  <si>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</si>
  <si>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</si>
  <si>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</si>
  <si>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</si>
  <si>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</si>
  <si>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</si>
  <si>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</si>
  <si>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</si>
  <si>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</si>
  <si>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</si>
  <si>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</si>
  <si>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</si>
  <si>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</si>
  <si>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</si>
  <si>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</si>
  <si>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</si>
  <si>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</si>
  <si>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</si>
  <si>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</si>
  <si>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</si>
  <si>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</si>
  <si>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</si>
  <si>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</si>
  <si>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</si>
  <si>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</si>
  <si>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</si>
  <si>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</si>
  <si>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</si>
  <si>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</si>
  <si>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</si>
  <si>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</si>
  <si>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</si>
  <si>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</si>
  <si>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</si>
  <si>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</si>
  <si>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</si>
  <si>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</si>
  <si>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</si>
  <si>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</si>
  <si>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</si>
  <si>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</si>
  <si>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</si>
  <si>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</si>
  <si>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</si>
  <si>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</si>
  <si>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</si>
  <si>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</si>
  <si>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</si>
  <si>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</si>
  <si>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</si>
  <si>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</si>
  <si>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</si>
  <si>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</si>
  <si>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</si>
  <si>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</si>
  <si>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</si>
  <si>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</si>
  <si>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</si>
  <si>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</si>
  <si>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</si>
  <si>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</si>
  <si>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</si>
  <si>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</si>
  <si>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</si>
  <si>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</si>
  <si>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</si>
  <si>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</si>
  <si>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</si>
  <si>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</si>
  <si>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</si>
  <si>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</si>
  <si>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</si>
  <si>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</si>
  <si>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</si>
  <si>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</si>
  <si>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</si>
  <si>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</si>
  <si>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</si>
  <si>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</si>
  <si>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</si>
  <si>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</si>
  <si>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</si>
  <si>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</si>
  <si>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</si>
  <si>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</si>
  <si>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</si>
  <si>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</si>
  <si>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</si>
  <si>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</si>
  <si>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</si>
  <si>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</si>
  <si>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</si>
  <si>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</si>
  <si>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</si>
  <si>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</si>
  <si>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</si>
  <si>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</si>
  <si>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</si>
  <si>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</si>
  <si>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</si>
  <si>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</si>
  <si>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</si>
  <si>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</si>
  <si>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</si>
  <si>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</si>
  <si>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</si>
  <si>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</si>
  <si>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</si>
  <si>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</si>
  <si>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</si>
  <si>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</si>
  <si>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</si>
  <si>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</si>
  <si>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</si>
  <si>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</si>
  <si>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</si>
  <si>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</si>
  <si>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</si>
  <si>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</si>
  <si>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</si>
  <si>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</si>
  <si>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</si>
  <si>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</si>
  <si>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</si>
  <si>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</si>
  <si>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</si>
  <si>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</si>
  <si>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</si>
  <si>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</si>
  <si>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</si>
  <si>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</si>
  <si>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</si>
  <si>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</si>
  <si>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</si>
  <si>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</si>
  <si>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</si>
  <si>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</si>
  <si>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</si>
  <si>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</si>
  <si>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</si>
  <si>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</si>
  <si>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</si>
  <si>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</si>
  <si>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</si>
  <si>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</si>
  <si>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</si>
  <si>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</si>
  <si>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</si>
  <si>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</si>
  <si>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</si>
  <si>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</si>
  <si>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</si>
  <si>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</si>
  <si>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</si>
  <si>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</si>
  <si>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</si>
  <si>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</si>
  <si>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</si>
  <si>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</si>
  <si>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</si>
  <si>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</si>
  <si>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</si>
  <si>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</si>
  <si>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</si>
  <si>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</si>
  <si>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</si>
  <si>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</si>
  <si>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</si>
  <si>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</si>
  <si>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</si>
  <si>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</si>
  <si>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</si>
  <si>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</si>
  <si>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</si>
  <si>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</si>
  <si>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</si>
  <si>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</si>
  <si>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</si>
  <si>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</si>
  <si>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</si>
  <si>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</si>
  <si>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</si>
  <si>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</si>
  <si>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</si>
  <si>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</si>
  <si>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</si>
  <si>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</si>
  <si>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</si>
  <si>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</si>
  <si>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</si>
  <si>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</si>
  <si>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</si>
  <si>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</si>
  <si>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</si>
  <si>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</si>
  <si>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</si>
  <si>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</si>
  <si>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</si>
  <si>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</si>
  <si>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b1440</t>
  </si>
  <si>
    <t>d1318</t>
  </si>
  <si>
    <t>c1612</t>
  </si>
  <si>
    <t>Мерал Мехмед</t>
  </si>
  <si>
    <t>ипж Сунай Хасан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</si>
  <si>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</si>
  <si>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</si>
  <si>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</si>
  <si>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</si>
  <si>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</si>
  <si>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</si>
  <si>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</si>
  <si>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</si>
  <si>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</si>
  <si>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</si>
  <si>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</si>
  <si>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</si>
  <si>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</si>
  <si>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</si>
  <si>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</si>
  <si>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</si>
  <si>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</si>
  <si>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</si>
  <si>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</si>
  <si>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</si>
  <si>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</si>
  <si>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</si>
  <si>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</si>
  <si>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</si>
  <si>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</si>
  <si>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</si>
  <si>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</si>
  <si>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</si>
  <si>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</si>
  <si>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</si>
  <si>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</si>
  <si>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</si>
  <si>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</si>
  <si>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</si>
  <si>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</si>
  <si>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</si>
  <si>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</si>
  <si>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</si>
  <si>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</si>
  <si>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</si>
  <si>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</si>
  <si>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</si>
  <si>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</si>
  <si>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</si>
  <si>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</si>
  <si>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</si>
  <si>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</si>
  <si>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</si>
  <si>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</si>
  <si>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</si>
  <si>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</si>
  <si>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</si>
  <si>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</si>
  <si>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</si>
  <si>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</si>
  <si>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</si>
  <si>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</si>
  <si>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</si>
  <si>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</si>
  <si>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</si>
  <si>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</si>
  <si>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</si>
  <si>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</si>
  <si>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</si>
  <si>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</si>
  <si>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</si>
  <si>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</si>
  <si>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</si>
  <si>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</si>
  <si>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</si>
  <si>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</si>
  <si>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</si>
  <si>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</si>
  <si>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</si>
  <si>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</si>
  <si>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</si>
  <si>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</si>
  <si>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</si>
  <si>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</si>
  <si>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</si>
  <si>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</si>
  <si>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</si>
  <si>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</si>
  <si>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</si>
  <si>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</si>
  <si>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</si>
  <si>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</si>
  <si>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</si>
  <si>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</si>
  <si>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</si>
  <si>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</si>
  <si>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</si>
  <si>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</si>
  <si>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</si>
  <si>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</si>
  <si>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</si>
  <si>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</si>
  <si>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</si>
  <si>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</si>
  <si>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</si>
  <si>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</si>
  <si>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</si>
  <si>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</si>
  <si>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</si>
  <si>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</si>
  <si>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</si>
  <si>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</si>
  <si>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</si>
  <si>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</si>
  <si>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</si>
  <si>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</si>
  <si>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</si>
  <si>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</si>
  <si>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</si>
  <si>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</si>
  <si>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</si>
  <si>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</si>
  <si>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</si>
  <si>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</si>
  <si>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</si>
  <si>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</si>
  <si>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</si>
  <si>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</si>
  <si>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</si>
  <si>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</si>
  <si>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</si>
  <si>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</si>
  <si>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</si>
  <si>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</si>
  <si>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</si>
  <si>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</si>
  <si>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</si>
  <si>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</si>
  <si>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</si>
  <si>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</si>
  <si>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</si>
  <si>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</si>
  <si>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</si>
  <si>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</si>
  <si>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</si>
  <si>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</si>
  <si>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</si>
  <si>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</si>
  <si>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</si>
  <si>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</si>
  <si>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</si>
  <si>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</si>
  <si>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</si>
  <si>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</si>
  <si>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</si>
  <si>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</si>
  <si>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</si>
  <si>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</si>
  <si>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</si>
  <si>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</si>
  <si>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</si>
  <si>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</si>
  <si>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</si>
  <si>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</si>
  <si>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</si>
  <si>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</si>
  <si>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</si>
  <si>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</si>
  <si>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</si>
  <si>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</si>
  <si>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</si>
  <si>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</si>
  <si>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</si>
  <si>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</si>
  <si>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</si>
  <si>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</si>
  <si>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</si>
  <si>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</si>
  <si>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</si>
  <si>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</si>
  <si>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</si>
  <si>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</si>
  <si>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</si>
  <si>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</si>
  <si>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</si>
  <si>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</si>
  <si>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</si>
  <si>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</si>
  <si>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</si>
  <si>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</si>
  <si>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</si>
  <si>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</si>
  <si>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</si>
  <si>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</si>
  <si>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</si>
  <si>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</si>
  <si>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</si>
  <si>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</si>
  <si>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</si>
  <si>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</si>
  <si>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</si>
  <si>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</si>
  <si>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</si>
  <si>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</si>
  <si>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</si>
  <si>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</si>
  <si>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</si>
  <si>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</si>
  <si>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</si>
  <si>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</si>
  <si>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</si>
  <si>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</si>
  <si>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</si>
  <si>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</si>
  <si>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</si>
  <si>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</si>
  <si>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</si>
  <si>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</si>
  <si>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</si>
  <si>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</si>
  <si>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</si>
  <si>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</si>
  <si>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</si>
  <si>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</si>
  <si>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</si>
  <si>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</si>
  <si>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</si>
  <si>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</si>
  <si>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</si>
  <si>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</si>
  <si>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</si>
  <si>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</si>
  <si>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</si>
  <si>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</si>
  <si>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</si>
  <si>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</si>
  <si>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</si>
  <si>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</si>
  <si>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</si>
  <si>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</si>
  <si>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</si>
  <si>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</si>
  <si>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</si>
  <si>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</si>
  <si>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</si>
  <si>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</si>
  <si>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</si>
  <si>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</si>
  <si>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</si>
  <si>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</si>
  <si>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</si>
  <si>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</si>
  <si>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</si>
  <si>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</si>
  <si>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</si>
  <si>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</si>
  <si>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</si>
  <si>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</si>
  <si>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</si>
  <si>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</si>
  <si>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</si>
  <si>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</si>
  <si>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</si>
  <si>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</si>
  <si>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</si>
  <si>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</si>
  <si>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</si>
  <si>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</si>
  <si>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</si>
  <si>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</si>
  <si>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</si>
  <si>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</si>
  <si>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</si>
  <si>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</si>
  <si>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</si>
  <si>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</si>
  <si>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</si>
  <si>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</si>
  <si>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</si>
  <si>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</si>
  <si>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</si>
  <si>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</si>
  <si>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</si>
  <si>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</si>
  <si>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</si>
  <si>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</si>
  <si>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</si>
  <si>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</si>
  <si>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</si>
  <si>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</si>
  <si>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</si>
  <si>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</si>
  <si>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</si>
  <si>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</si>
  <si>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</si>
  <si>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</si>
  <si>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</si>
  <si>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</si>
  <si>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</si>
  <si>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</si>
  <si>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</si>
  <si>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</si>
  <si>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</si>
  <si>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</si>
  <si>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</si>
  <si>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</si>
  <si>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</si>
  <si>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</si>
  <si>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</si>
  <si>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</si>
  <si>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</si>
  <si>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</si>
  <si>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</si>
  <si>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</si>
  <si>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</si>
  <si>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</si>
  <si>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</si>
  <si>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</si>
  <si>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</si>
  <si>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</si>
  <si>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</si>
  <si>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</si>
  <si>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</si>
  <si>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</si>
  <si>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</si>
  <si>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</si>
  <si>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</si>
  <si>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</si>
  <si>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</si>
  <si>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</si>
  <si>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</si>
  <si>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</si>
  <si>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</si>
  <si>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</si>
  <si>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</si>
  <si>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</si>
  <si>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</si>
  <si>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</si>
  <si>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</si>
  <si>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</si>
  <si>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</si>
  <si>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</si>
  <si>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</si>
  <si>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</si>
  <si>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</si>
  <si>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</si>
  <si>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</si>
  <si>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</si>
  <si>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</si>
  <si>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</si>
  <si>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</si>
  <si>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</si>
  <si>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</si>
  <si>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</si>
  <si>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</si>
  <si>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</si>
  <si>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</si>
  <si>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</si>
  <si>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</si>
  <si>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</si>
  <si>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</si>
  <si>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</si>
  <si>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</si>
  <si>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</si>
  <si>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</si>
  <si>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</si>
  <si>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</si>
  <si>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</si>
  <si>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</si>
  <si>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</si>
  <si>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</si>
  <si>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</si>
  <si>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</si>
  <si>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</si>
  <si>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</si>
  <si>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</si>
  <si>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</si>
  <si>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</si>
  <si>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</si>
  <si>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</si>
  <si>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</si>
  <si>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</si>
  <si>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</si>
  <si>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</si>
  <si>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</si>
  <si>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</si>
  <si>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</si>
  <si>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</si>
  <si>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</si>
  <si>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</si>
  <si>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</si>
  <si>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</si>
  <si>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</si>
  <si>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</si>
  <si>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</si>
  <si>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</si>
  <si>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</si>
  <si>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</si>
  <si>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</si>
  <si>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</si>
  <si>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</si>
  <si>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</si>
  <si>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</si>
  <si>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</si>
  <si>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</si>
  <si>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</si>
  <si>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</si>
  <si>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</si>
  <si>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</si>
  <si>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</si>
  <si>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</si>
  <si>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</si>
  <si>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</si>
  <si>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</si>
  <si>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</si>
  <si>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</si>
  <si>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</si>
  <si>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</si>
  <si>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</si>
  <si>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</si>
  <si>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</si>
  <si>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</si>
  <si>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</si>
  <si>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</si>
  <si>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</si>
  <si>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</si>
  <si>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</si>
  <si>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</si>
  <si>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</si>
  <si>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</si>
  <si>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</si>
  <si>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</si>
  <si>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</si>
  <si>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</si>
  <si>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</si>
  <si>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</si>
  <si>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</si>
  <si>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</si>
  <si>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</si>
  <si>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</si>
  <si>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</si>
  <si>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</si>
  <si>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</si>
  <si>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</si>
  <si>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</si>
  <si>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</si>
  <si>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</si>
  <si>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</si>
  <si>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</si>
  <si>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</si>
  <si>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</si>
  <si>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</si>
  <si>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</si>
  <si>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</si>
  <si>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</si>
  <si>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</si>
  <si>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</si>
  <si>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</si>
  <si>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</si>
  <si>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</si>
  <si>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</si>
  <si>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</si>
  <si>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</si>
  <si>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</si>
  <si>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</si>
  <si>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</si>
  <si>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</si>
  <si>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</si>
  <si>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</si>
  <si>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</si>
  <si>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</si>
  <si>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</si>
  <si>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</si>
  <si>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</si>
  <si>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</si>
  <si>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</si>
  <si>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</si>
  <si>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</si>
  <si>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</si>
  <si>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</si>
  <si>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</si>
  <si>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</si>
  <si>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</si>
  <si>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</si>
  <si>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</si>
  <si>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</si>
  <si>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</si>
  <si>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</si>
  <si>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</si>
  <si>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</si>
  <si>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</si>
  <si>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</si>
  <si>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</si>
  <si>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</si>
  <si>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</si>
  <si>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</si>
  <si>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</si>
  <si>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</si>
  <si>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</si>
  <si>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</si>
  <si>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</si>
  <si>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</si>
  <si>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</si>
  <si>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</si>
  <si>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</si>
  <si>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</si>
  <si>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</si>
  <si>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</si>
  <si>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</si>
  <si>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</si>
  <si>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</si>
  <si>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</si>
  <si>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</si>
  <si>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</si>
  <si>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</si>
  <si>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</si>
  <si>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</si>
  <si>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</si>
  <si>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</si>
  <si>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</si>
  <si>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</si>
  <si>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</si>
  <si>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</si>
  <si>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</si>
  <si>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</si>
  <si>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</si>
  <si>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</si>
  <si>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</si>
  <si>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</si>
  <si>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</si>
  <si>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</si>
  <si>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</si>
  <si>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</si>
  <si>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</si>
  <si>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</si>
  <si>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</si>
  <si>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</si>
  <si>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</si>
  <si>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</si>
  <si>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</si>
  <si>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</si>
  <si>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</si>
  <si>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</si>
  <si>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</si>
  <si>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</si>
  <si>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</si>
  <si>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</si>
  <si>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</si>
  <si>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</si>
  <si>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</si>
  <si>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</si>
  <si>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</si>
  <si>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</si>
  <si>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</si>
  <si>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</si>
  <si>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</si>
  <si>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</si>
  <si>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</si>
  <si>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</si>
  <si>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</si>
  <si>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</si>
  <si>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</si>
  <si>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</si>
  <si>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</si>
  <si>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</si>
  <si>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</si>
  <si>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</si>
  <si>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</si>
  <si>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</si>
  <si>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</si>
  <si>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</si>
  <si>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</si>
  <si>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</si>
  <si>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</si>
  <si>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</si>
  <si>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</si>
  <si>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</si>
  <si>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</si>
  <si>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</si>
  <si>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</si>
  <si>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</si>
  <si>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</si>
  <si>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</si>
  <si>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</si>
  <si>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</si>
  <si>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</si>
  <si>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</si>
  <si>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</si>
  <si>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</si>
  <si>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</si>
  <si>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</si>
  <si>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</si>
  <si>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</si>
  <si>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</si>
  <si>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</si>
  <si>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</si>
  <si>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</si>
  <si>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</si>
  <si>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</si>
  <si>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</si>
  <si>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</si>
  <si>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</si>
  <si>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</si>
  <si>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</si>
  <si>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</si>
  <si>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</si>
  <si>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</si>
  <si>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</si>
  <si>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</si>
  <si>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</si>
  <si>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</si>
  <si>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</si>
  <si>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</si>
  <si>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</si>
  <si>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</si>
  <si>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</si>
  <si>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</si>
  <si>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</si>
  <si>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</si>
  <si>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</si>
  <si>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</si>
  <si>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</si>
  <si>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</si>
  <si>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</si>
  <si>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</si>
  <si>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</si>
  <si>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</si>
  <si>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</si>
  <si>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</si>
  <si>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</si>
  <si>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</si>
  <si>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</si>
  <si>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</si>
  <si>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</si>
  <si>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</si>
  <si>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</si>
  <si>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</si>
  <si>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</si>
  <si>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</si>
  <si>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</si>
  <si>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</si>
  <si>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</si>
  <si>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</si>
  <si>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</si>
  <si>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</si>
  <si>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</si>
  <si>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</si>
  <si>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</si>
  <si>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</si>
  <si>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</si>
  <si>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</si>
  <si>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</si>
  <si>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</si>
  <si>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</si>
  <si>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</si>
  <si>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</si>
  <si>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</si>
  <si>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</si>
  <si>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</si>
  <si>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</si>
  <si>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</si>
  <si>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</si>
  <si>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</si>
  <si>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</si>
  <si>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</si>
  <si>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</si>
  <si>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</si>
  <si>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</si>
  <si>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</si>
  <si>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</si>
  <si>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</si>
  <si>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</si>
  <si>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</si>
  <si>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</si>
  <si>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</si>
  <si>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</si>
  <si>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</si>
  <si>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</si>
  <si>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</si>
  <si>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</si>
  <si>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</si>
  <si>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</si>
  <si>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</si>
  <si>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</si>
  <si>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</si>
  <si>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</si>
  <si>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</si>
  <si>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</si>
  <si>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</si>
  <si>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</si>
  <si>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</si>
  <si>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</si>
  <si>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</si>
  <si>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</si>
  <si>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</si>
  <si>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</si>
  <si>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</si>
  <si>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</si>
  <si>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</si>
  <si>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</si>
  <si>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</si>
  <si>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</si>
  <si>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</si>
  <si>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</si>
  <si>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</si>
  <si>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</si>
  <si>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</si>
  <si>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</si>
  <si>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</si>
  <si>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</si>
  <si>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</si>
  <si>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</si>
  <si>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</si>
  <si>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</si>
  <si>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</si>
  <si>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</si>
  <si>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</si>
  <si>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</si>
  <si>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</si>
  <si>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</si>
  <si>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</si>
  <si>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</si>
  <si>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</si>
  <si>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</si>
  <si>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</si>
  <si>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</si>
  <si>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</si>
  <si>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</si>
  <si>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</si>
  <si>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</si>
  <si>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</si>
  <si>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</si>
  <si>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</si>
  <si>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</si>
  <si>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</si>
  <si>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</si>
  <si>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</si>
  <si>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</si>
  <si>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</si>
  <si>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</si>
  <si>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</si>
  <si>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</si>
  <si>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</si>
  <si>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</si>
  <si>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</si>
  <si>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</si>
  <si>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</si>
  <si>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</si>
  <si>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</si>
  <si>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</si>
  <si>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</si>
  <si>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</si>
  <si>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</si>
  <si>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</si>
  <si>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</si>
  <si>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</si>
  <si>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</si>
  <si>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</si>
  <si>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</si>
  <si>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</si>
  <si>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</si>
  <si>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</si>
  <si>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</si>
  <si>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</si>
  <si>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</si>
  <si>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</si>
  <si>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</si>
  <si>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</si>
  <si>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</si>
  <si>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</si>
  <si>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</si>
  <si>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</si>
  <si>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</si>
  <si>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</si>
  <si>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</si>
  <si>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</si>
  <si>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</si>
  <si>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</si>
  <si>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</si>
  <si>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</si>
  <si>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</si>
  <si>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</si>
  <si>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</si>
  <si>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</si>
  <si>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</si>
  <si>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</si>
  <si>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</si>
  <si>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</si>
  <si>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</si>
  <si>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</si>
  <si>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</si>
  <si>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</si>
  <si>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</si>
  <si>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</si>
  <si>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</si>
  <si>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</si>
  <si>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</si>
  <si>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</si>
  <si>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</si>
  <si>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</si>
  <si>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</si>
  <si>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</si>
  <si>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</si>
  <si>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</si>
  <si>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</si>
  <si>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</si>
  <si>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</si>
  <si>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</si>
  <si>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</si>
  <si>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</si>
  <si>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</si>
  <si>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</si>
  <si>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</si>
  <si>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</si>
  <si>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</si>
  <si>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</si>
  <si>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</si>
  <si>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</si>
  <si>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</si>
  <si>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</si>
  <si>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</si>
  <si>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</si>
  <si>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</si>
  <si>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</si>
  <si>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</si>
  <si>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</si>
  <si>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</si>
  <si>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</si>
  <si>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</si>
  <si>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</si>
  <si>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</si>
  <si>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</si>
  <si>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</si>
  <si>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</si>
  <si>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</si>
  <si>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</si>
  <si>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</si>
  <si>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</si>
  <si>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</si>
  <si>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</si>
  <si>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</si>
  <si>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</si>
  <si>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</si>
  <si>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</si>
  <si>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</si>
  <si>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</si>
  <si>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</si>
  <si>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</si>
  <si>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</si>
  <si>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</si>
  <si>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</si>
  <si>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</si>
  <si>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</si>
  <si>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</si>
  <si>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</si>
  <si>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</si>
  <si>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</si>
  <si>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</si>
  <si>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</si>
  <si>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</si>
  <si>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</si>
  <si>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</si>
  <si>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</si>
  <si>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</si>
  <si>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</si>
  <si>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</si>
  <si>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</si>
  <si>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</si>
  <si>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</si>
  <si>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</si>
  <si>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</si>
  <si>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</si>
  <si>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</si>
  <si>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</si>
  <si>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</si>
  <si>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</si>
  <si>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</si>
  <si>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</si>
  <si>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</si>
  <si>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</si>
  <si>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</si>
  <si>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</si>
  <si>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</si>
  <si>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</si>
  <si>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</si>
  <si>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</si>
  <si>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</si>
  <si>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</si>
  <si>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</si>
  <si>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</si>
  <si>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</si>
  <si>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</si>
  <si>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</si>
  <si>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</si>
  <si>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</si>
  <si>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</si>
  <si>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</si>
  <si>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</si>
  <si>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</si>
  <si>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</si>
  <si>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</si>
  <si>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</si>
  <si>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</si>
  <si>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</si>
  <si>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</si>
  <si>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</si>
  <si>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</si>
  <si>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</si>
  <si>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</si>
  <si>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</si>
  <si>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</si>
  <si>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</si>
  <si>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</si>
  <si>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</si>
  <si>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</si>
  <si>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</si>
  <si>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</si>
  <si>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</si>
  <si>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</si>
  <si>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</si>
  <si>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</si>
  <si>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</si>
  <si>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</si>
  <si>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</si>
  <si>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</si>
  <si>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</si>
  <si>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</si>
  <si>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</si>
  <si>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</si>
  <si>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</si>
  <si>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</si>
  <si>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</si>
  <si>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</si>
  <si>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</si>
  <si>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</si>
  <si>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</si>
  <si>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</si>
  <si>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</si>
  <si>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</si>
  <si>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</si>
  <si>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</si>
  <si>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</si>
  <si>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</si>
  <si>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</si>
  <si>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</si>
  <si>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</si>
  <si>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</si>
  <si>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</si>
  <si>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</si>
  <si>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</si>
  <si>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</si>
  <si>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</si>
  <si>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</si>
  <si>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</si>
  <si>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</si>
  <si>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</si>
  <si>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</si>
  <si>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</si>
  <si>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</si>
  <si>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</si>
  <si>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</si>
  <si>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</si>
  <si>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</si>
  <si>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</si>
  <si>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</si>
  <si>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</si>
  <si>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</si>
  <si>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</si>
  <si>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</si>
  <si>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</si>
  <si>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</si>
  <si>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</si>
  <si>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</si>
  <si>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</si>
  <si>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</si>
  <si>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</si>
  <si>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</si>
  <si>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</si>
  <si>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</si>
  <si>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08.08.2018г.</t>
  </si>
  <si>
    <t>Ширин Хабиб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</si>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</sst>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u val="single"/>
      <sz val="10"/>
      <color indexed="12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2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49" fontId="54" fillId="37" borderId="13" xfId="34" applyNumberFormat="1" applyFont="1" applyFill="1" applyBorder="1" applyAlignment="1" applyProtection="1">
      <alignment horizontal="center" vertical="center" wrapText="1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1" fillId="42" borderId="40" xfId="34" applyNumberFormat="1" applyFont="1" applyFill="1" applyBorder="1" applyAlignment="1" applyProtection="1">
      <alignment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194" fontId="79" fillId="42" borderId="110" xfId="34" applyNumberFormat="1" applyFont="1" applyFill="1" applyBorder="1" applyAlignment="1" applyProtection="1">
      <alignment horizontal="center" vertical="center"/>
      <protection/>
    </xf>
    <xf numFmtId="194" fontId="79" fillId="42" borderId="171" xfId="34" applyNumberFormat="1" applyFont="1" applyFill="1" applyBorder="1" applyAlignment="1" applyProtection="1">
      <alignment horizontal="center" vertical="center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200" fontId="155" fillId="40" borderId="0" xfId="3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98" xfId="42" applyFont="1" applyFill="1" applyBorder="1" applyAlignment="1">
      <alignment horizontal="left" vertical="center"/>
      <protection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88" fillId="40" borderId="109" xfId="77" applyFont="1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227" fillId="40" borderId="109" xfId="77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206</v>
      </c>
      <c r="C1" s="978"/>
      <c r="D1" s="978"/>
      <c r="E1" s="979"/>
      <c r="F1" s="980" t="s">
        <v>189</v>
      </c>
      <c r="G1" s="981" t="s">
        <v>207</v>
      </c>
      <c r="H1" s="979"/>
      <c r="I1" s="982" t="s">
        <v>208</v>
      </c>
      <c r="J1" s="982"/>
      <c r="K1" s="979"/>
      <c r="L1" s="983" t="s">
        <v>209</v>
      </c>
      <c r="M1" s="979"/>
      <c r="N1" s="984"/>
      <c r="O1" s="979"/>
      <c r="P1" s="985" t="s">
        <v>210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61">
        <f>+OTCHET!B9</f>
        <v>0</v>
      </c>
      <c r="C2" s="1662"/>
      <c r="D2" s="1663"/>
      <c r="E2" s="990"/>
      <c r="F2" s="991">
        <f>+OTCHET!H9</f>
        <v>0</v>
      </c>
      <c r="G2" s="992" t="str">
        <f>+OTCHET!F12</f>
        <v>5906</v>
      </c>
      <c r="H2" s="993"/>
      <c r="I2" s="1664">
        <f>+OTCHET!H609</f>
        <v>0</v>
      </c>
      <c r="J2" s="1665"/>
      <c r="K2" s="984"/>
      <c r="L2" s="1666">
        <f>OTCHET!H607</f>
        <v>0</v>
      </c>
      <c r="M2" s="1667"/>
      <c r="N2" s="1668"/>
      <c r="O2" s="994"/>
      <c r="P2" s="995">
        <f>OTCHET!E15</f>
        <v>98</v>
      </c>
      <c r="Q2" s="996" t="str">
        <f>OTCHET!F15</f>
        <v>СЕС - КСФ</v>
      </c>
      <c r="R2" s="997"/>
      <c r="S2" s="977" t="s">
        <v>211</v>
      </c>
      <c r="T2" s="1669">
        <f>+OTCHET!I9</f>
        <v>0</v>
      </c>
      <c r="U2" s="1670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212</v>
      </c>
      <c r="C4" s="1002"/>
      <c r="D4" s="1002"/>
      <c r="E4" s="1003"/>
      <c r="F4" s="1002"/>
      <c r="G4" s="1004"/>
      <c r="H4" s="1004"/>
      <c r="I4" s="1004"/>
      <c r="J4" s="1004" t="s">
        <v>213</v>
      </c>
      <c r="K4" s="993"/>
      <c r="L4" s="1005">
        <f>+Q4</f>
        <v>2018</v>
      </c>
      <c r="M4" s="1006"/>
      <c r="N4" s="1006"/>
      <c r="O4" s="994"/>
      <c r="P4" s="1007" t="s">
        <v>213</v>
      </c>
      <c r="Q4" s="1005">
        <f>+OTCHET!C3</f>
        <v>2018</v>
      </c>
      <c r="R4" s="997"/>
      <c r="S4" s="1671" t="s">
        <v>214</v>
      </c>
      <c r="T4" s="1671"/>
      <c r="U4" s="1671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215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43312</v>
      </c>
      <c r="M6" s="990"/>
      <c r="N6" s="1015" t="s">
        <v>216</v>
      </c>
      <c r="O6" s="979"/>
      <c r="P6" s="1016">
        <f>OTCHET!F9</f>
        <v>43312</v>
      </c>
      <c r="Q6" s="1015" t="s">
        <v>216</v>
      </c>
      <c r="R6" s="1017"/>
      <c r="S6" s="1672">
        <f>+Q4</f>
        <v>2018</v>
      </c>
      <c r="T6" s="1672"/>
      <c r="U6" s="1672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217</v>
      </c>
      <c r="G8" s="1027" t="s">
        <v>218</v>
      </c>
      <c r="H8" s="990"/>
      <c r="I8" s="1028" t="s">
        <v>219</v>
      </c>
      <c r="J8" s="1029" t="s">
        <v>220</v>
      </c>
      <c r="K8" s="990"/>
      <c r="L8" s="1030" t="s">
        <v>221</v>
      </c>
      <c r="M8" s="990"/>
      <c r="N8" s="1031" t="s">
        <v>222</v>
      </c>
      <c r="O8" s="1032"/>
      <c r="P8" s="1033" t="s">
        <v>223</v>
      </c>
      <c r="Q8" s="1034" t="s">
        <v>224</v>
      </c>
      <c r="R8" s="1017"/>
      <c r="S8" s="1652" t="s">
        <v>193</v>
      </c>
      <c r="T8" s="1653"/>
      <c r="U8" s="1654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225</v>
      </c>
      <c r="C9" s="1036"/>
      <c r="D9" s="1037"/>
      <c r="E9" s="990"/>
      <c r="F9" s="1038">
        <f>+L4</f>
        <v>2018</v>
      </c>
      <c r="G9" s="1039">
        <f>+L6</f>
        <v>43312</v>
      </c>
      <c r="H9" s="990"/>
      <c r="I9" s="1040">
        <f>+L4</f>
        <v>2018</v>
      </c>
      <c r="J9" s="1041">
        <f>+L6</f>
        <v>43312</v>
      </c>
      <c r="K9" s="1042"/>
      <c r="L9" s="1043">
        <f>+L6</f>
        <v>43312</v>
      </c>
      <c r="M9" s="1042"/>
      <c r="N9" s="1044">
        <f>+L6</f>
        <v>43312</v>
      </c>
      <c r="O9" s="1045"/>
      <c r="P9" s="1046">
        <f>+L4</f>
        <v>2018</v>
      </c>
      <c r="Q9" s="1044">
        <f>+L6</f>
        <v>43312</v>
      </c>
      <c r="R9" s="1017"/>
      <c r="S9" s="1676" t="s">
        <v>194</v>
      </c>
      <c r="T9" s="1677"/>
      <c r="U9" s="1678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226</v>
      </c>
      <c r="C10" s="1049"/>
      <c r="D10" s="1050"/>
      <c r="E10" s="990"/>
      <c r="F10" s="1051" t="s">
        <v>319</v>
      </c>
      <c r="G10" s="1052" t="s">
        <v>320</v>
      </c>
      <c r="H10" s="990"/>
      <c r="I10" s="1051" t="s">
        <v>1151</v>
      </c>
      <c r="J10" s="1052" t="s">
        <v>1152</v>
      </c>
      <c r="K10" s="990"/>
      <c r="L10" s="1052" t="s">
        <v>1131</v>
      </c>
      <c r="M10" s="990"/>
      <c r="N10" s="1053" t="s">
        <v>227</v>
      </c>
      <c r="O10" s="1054"/>
      <c r="P10" s="1055" t="s">
        <v>319</v>
      </c>
      <c r="Q10" s="1056" t="s">
        <v>320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228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228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229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229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230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+ROUND(OTCHET!E22+OTCHET!E28+OTCHET!E33+OTCHET!E39+OTCHET!E47+OTCHET!E52+OTCHET!E58+OTCHET!E61+OTCHET!E64+OTCHET!E65+OTCHET!E72+OTCHET!E73+OTCHET!E74,0)</f>
        <v>0</v>
      </c>
      <c r="Q13" s="1079">
        <f>+ROUND(OTCHET!L22+OTCHET!L28+OTCHET!L33+OTCHET!L39+OTCHET!L47+OTCHET!L52+OTCHET!L58+OTCHET!L61+OTCHET!L64+OTCHET!L65+OTCHET!L72+OTCHET!L73+OTCHET!L74,0)</f>
        <v>0</v>
      </c>
      <c r="R13" s="1017"/>
      <c r="S13" s="1655" t="s">
        <v>231</v>
      </c>
      <c r="T13" s="1656"/>
      <c r="U13" s="1657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232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+ROUND(+OTCHET!E91+OTCHET!E94+OTCHET!E95+OTCHET!E116+OTCHET!E117,0)</f>
        <v>0</v>
      </c>
      <c r="Q14" s="1085">
        <f>+ROUND(+OTCHET!L91+OTCHET!L94+OTCHET!L95+OTCHET!L116+OTCHET!L117,0)</f>
        <v>0</v>
      </c>
      <c r="R14" s="1017"/>
      <c r="S14" s="1658" t="s">
        <v>1089</v>
      </c>
      <c r="T14" s="1659"/>
      <c r="U14" s="1660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1087</v>
      </c>
      <c r="C15" s="1638"/>
      <c r="D15" s="1639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+ROUND(+OTCHET!E116+OTCHET!E117,0)</f>
        <v>0</v>
      </c>
      <c r="Q15" s="1127">
        <f>+OTCHET!L116+OTCHET!L117</f>
        <v>0</v>
      </c>
      <c r="R15" s="1017"/>
      <c r="S15" s="1673" t="s">
        <v>1088</v>
      </c>
      <c r="T15" s="1674"/>
      <c r="U15" s="1675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233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+ROUND(+OTCHET!E111+OTCHET!E112,0)</f>
        <v>0</v>
      </c>
      <c r="Q16" s="1085">
        <f>+ROUND(+OTCHET!L111+OTCHET!L112,0)</f>
        <v>0</v>
      </c>
      <c r="R16" s="1017"/>
      <c r="S16" s="1658" t="s">
        <v>234</v>
      </c>
      <c r="T16" s="1659"/>
      <c r="U16" s="1660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235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+ROUND(OTCHET!E78,0)</f>
        <v>0</v>
      </c>
      <c r="Q17" s="1085">
        <f>+ROUND(OTCHET!L78,0)</f>
        <v>0</v>
      </c>
      <c r="R17" s="1017"/>
      <c r="S17" s="1658" t="s">
        <v>236</v>
      </c>
      <c r="T17" s="1659"/>
      <c r="U17" s="1660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237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+ROUND(OTCHET!E79+OTCHET!E80,0)</f>
        <v>0</v>
      </c>
      <c r="Q18" s="1085">
        <f>+ROUND(OTCHET!L79+OTCHET!L80,0)</f>
        <v>0</v>
      </c>
      <c r="R18" s="1017"/>
      <c r="S18" s="1658" t="s">
        <v>238</v>
      </c>
      <c r="T18" s="1659"/>
      <c r="U18" s="1660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239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+ROUND(OTCHET!E138++OTCHET!E139,0)</f>
        <v>0</v>
      </c>
      <c r="Q19" s="1085">
        <f>+ROUND(OTCHET!L138++OTCHET!L139,0)</f>
        <v>0</v>
      </c>
      <c r="R19" s="1017"/>
      <c r="S19" s="1658" t="s">
        <v>240</v>
      </c>
      <c r="T19" s="1659"/>
      <c r="U19" s="1660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241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19</v>
      </c>
      <c r="K20" s="1066"/>
      <c r="L20" s="1085">
        <f t="shared" si="4"/>
        <v>0</v>
      </c>
      <c r="M20" s="1066"/>
      <c r="N20" s="1086">
        <f t="shared" si="5"/>
        <v>19</v>
      </c>
      <c r="O20" s="1068"/>
      <c r="P20" s="1084">
        <f>+ROUND(+SUM(OTCHET!E82:E90),0)</f>
        <v>0</v>
      </c>
      <c r="Q20" s="1085">
        <f>+ROUND(+SUM(OTCHET!L82:L90),0)</f>
        <v>19</v>
      </c>
      <c r="R20" s="1017"/>
      <c r="S20" s="1658" t="s">
        <v>242</v>
      </c>
      <c r="T20" s="1659"/>
      <c r="U20" s="1660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243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+ROUND(OTCHET!E76+OTCHET!E77+OTCHET!E81,0)</f>
        <v>0</v>
      </c>
      <c r="Q21" s="1085">
        <f>+ROUND(OTCHET!L76+OTCHET!L77+OTCHET!L81,0)</f>
        <v>0</v>
      </c>
      <c r="R21" s="1017"/>
      <c r="S21" s="1658" t="s">
        <v>244</v>
      </c>
      <c r="T21" s="1659"/>
      <c r="U21" s="1660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245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+ROUND(OTCHET!E114+OTCHET!E115+OTCHET!E121,0)</f>
        <v>0</v>
      </c>
      <c r="Q22" s="1091">
        <f>+ROUND(OTCHET!L114+OTCHET!L115+OTCHET!L121,0)</f>
        <v>0</v>
      </c>
      <c r="R22" s="1017"/>
      <c r="S22" s="1679" t="s">
        <v>1090</v>
      </c>
      <c r="T22" s="1680"/>
      <c r="U22" s="1681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246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19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19</v>
      </c>
      <c r="O23" s="1068"/>
      <c r="P23" s="1096">
        <f>+ROUND(+SUM(P13,P14,P16,P17,P18,P19,P20,P21,P22),0)</f>
        <v>0</v>
      </c>
      <c r="Q23" s="1096">
        <f>+ROUND(+SUM(Q13,Q14,Q16,Q17,Q18,Q19,Q20,Q21,Q22),0)</f>
        <v>19</v>
      </c>
      <c r="R23" s="1017"/>
      <c r="S23" s="1685" t="s">
        <v>247</v>
      </c>
      <c r="T23" s="1686"/>
      <c r="U23" s="1687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248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248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249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+ROUND(OTCHET!E136,0)</f>
        <v>0</v>
      </c>
      <c r="Q25" s="1079">
        <f>+ROUND(OTCHET!L136,0)</f>
        <v>0</v>
      </c>
      <c r="R25" s="1017"/>
      <c r="S25" s="1655" t="s">
        <v>250</v>
      </c>
      <c r="T25" s="1656"/>
      <c r="U25" s="1657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251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+ROUND(+SUM(OTCHET!E127:E135)+OTCHET!E137,0)</f>
        <v>0</v>
      </c>
      <c r="Q26" s="1085">
        <f>+ROUND(+SUM(OTCHET!L127:L135)+OTCHET!L137,0)</f>
        <v>0</v>
      </c>
      <c r="R26" s="1017"/>
      <c r="S26" s="1658" t="s">
        <v>252</v>
      </c>
      <c r="T26" s="1659"/>
      <c r="U26" s="1660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1505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+ROUND(+OTCHET!E110,0)</f>
        <v>0</v>
      </c>
      <c r="Q27" s="1091">
        <f>+ROUND(+OTCHET!L110,0)</f>
        <v>0</v>
      </c>
      <c r="R27" s="1017"/>
      <c r="S27" s="1679" t="s">
        <v>1506</v>
      </c>
      <c r="T27" s="1680"/>
      <c r="U27" s="1681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1507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85" t="s">
        <v>1508</v>
      </c>
      <c r="T28" s="1686"/>
      <c r="U28" s="1687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1509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1510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1511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1512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1513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1514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+ROUND(+OTCHET!E122+OTCHET!E120,0)</f>
        <v>0</v>
      </c>
      <c r="Q35" s="1097">
        <f>+ROUND(+OTCHET!L122+OTCHET!L120,0)</f>
        <v>0</v>
      </c>
      <c r="R35" s="1017"/>
      <c r="S35" s="1685" t="s">
        <v>1515</v>
      </c>
      <c r="T35" s="1686"/>
      <c r="U35" s="1687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1516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+ROUND(OTCHET!E123,0)</f>
        <v>0</v>
      </c>
      <c r="Q36" s="1143">
        <f>+ROUND(OTCHET!L123,0)</f>
        <v>0</v>
      </c>
      <c r="R36" s="1017"/>
      <c r="S36" s="1691" t="s">
        <v>1517</v>
      </c>
      <c r="T36" s="1692"/>
      <c r="U36" s="1693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1518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+ROUND(OTCHET!E124,0)</f>
        <v>0</v>
      </c>
      <c r="Q37" s="1149">
        <f>+ROUND(OTCHET!L124,0)</f>
        <v>0</v>
      </c>
      <c r="R37" s="1017"/>
      <c r="S37" s="1682" t="s">
        <v>1519</v>
      </c>
      <c r="T37" s="1683"/>
      <c r="U37" s="1684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1520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+ROUND(OTCHET!E125,0)</f>
        <v>0</v>
      </c>
      <c r="Q38" s="1155">
        <f>+ROUND(OTCHET!L125,0)</f>
        <v>0</v>
      </c>
      <c r="R38" s="1017"/>
      <c r="S38" s="1694" t="s">
        <v>1521</v>
      </c>
      <c r="T38" s="1695"/>
      <c r="U38" s="1696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1522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+ROUND(OTCHET!E118+OTCHET!E119,0)</f>
        <v>0</v>
      </c>
      <c r="Q40" s="1097">
        <f>+ROUND(OTCHET!L118+OTCHET!L119,0)</f>
        <v>0</v>
      </c>
      <c r="R40" s="1017"/>
      <c r="S40" s="1685" t="s">
        <v>1523</v>
      </c>
      <c r="T40" s="1686"/>
      <c r="U40" s="1687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1524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1524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1525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+ROUND(OTCHET!E144+OTCHET!E145+OTCHET!E162+OTCHET!E163,0)</f>
        <v>0</v>
      </c>
      <c r="Q42" s="1079">
        <f>+ROUND(OTCHET!L144+OTCHET!L145+OTCHET!L162+OTCHET!L163,0)</f>
        <v>0</v>
      </c>
      <c r="R42" s="1017"/>
      <c r="S42" s="1655" t="s">
        <v>1526</v>
      </c>
      <c r="T42" s="1656"/>
      <c r="U42" s="1657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1527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+ROUND(+SUM(OTCHET!E146:E151)+SUM(OTCHET!E164:E169),0)</f>
        <v>0</v>
      </c>
      <c r="Q43" s="1085">
        <f>+ROUND(+SUM(OTCHET!L146:L151)+SUM(OTCHET!L164:L169),0)</f>
        <v>0</v>
      </c>
      <c r="R43" s="1017"/>
      <c r="S43" s="1658" t="s">
        <v>1528</v>
      </c>
      <c r="T43" s="1659"/>
      <c r="U43" s="1660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1529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+ROUND(OTCHET!E152,0)</f>
        <v>0</v>
      </c>
      <c r="Q44" s="1085">
        <f>+ROUND(OTCHET!L152,0)</f>
        <v>0</v>
      </c>
      <c r="R44" s="1017"/>
      <c r="S44" s="1658" t="s">
        <v>1530</v>
      </c>
      <c r="T44" s="1659"/>
      <c r="U44" s="1660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1531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+ROUND(OTCHET!E140,0)</f>
        <v>0</v>
      </c>
      <c r="Q45" s="1091">
        <f>+ROUND(OTCHET!L140,0)</f>
        <v>0</v>
      </c>
      <c r="R45" s="1017"/>
      <c r="S45" s="1679" t="s">
        <v>1532</v>
      </c>
      <c r="T45" s="1680"/>
      <c r="U45" s="1681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1533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0</v>
      </c>
      <c r="Q46" s="1097">
        <f>+ROUND(+SUM(Q42:Q45),0)</f>
        <v>0</v>
      </c>
      <c r="R46" s="1017"/>
      <c r="S46" s="1685" t="s">
        <v>1534</v>
      </c>
      <c r="T46" s="1686"/>
      <c r="U46" s="1687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1535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19</v>
      </c>
      <c r="K48" s="1066"/>
      <c r="L48" s="1171">
        <f>+ROUND(L23+L28+L35+L40+L46,0)</f>
        <v>0</v>
      </c>
      <c r="M48" s="1066"/>
      <c r="N48" s="1172">
        <f>+ROUND(N23+N28+N35+N40+N46,0)</f>
        <v>19</v>
      </c>
      <c r="O48" s="1173"/>
      <c r="P48" s="1170">
        <f>+ROUND(P23+P28+P35+P40+P46,0)</f>
        <v>0</v>
      </c>
      <c r="Q48" s="1171">
        <f>+ROUND(Q23+Q28+Q35+Q40+Q46,0)</f>
        <v>19</v>
      </c>
      <c r="R48" s="1017"/>
      <c r="S48" s="1688" t="s">
        <v>1536</v>
      </c>
      <c r="T48" s="1689"/>
      <c r="U48" s="1690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1537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1537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1538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1538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1539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705297</v>
      </c>
      <c r="J51" s="1073">
        <f>+IF(OR($P$2=98,$P$2=42,$P$2=96,$P$2=97),$Q51,0)</f>
        <v>450903</v>
      </c>
      <c r="K51" s="1066"/>
      <c r="L51" s="1073">
        <f>+IF($P$2=33,$Q51,0)</f>
        <v>0</v>
      </c>
      <c r="M51" s="1066"/>
      <c r="N51" s="1103">
        <f>+ROUND(+G51+J51+L51,0)</f>
        <v>450903</v>
      </c>
      <c r="O51" s="1068"/>
      <c r="P51" s="1072">
        <f>+ROUND(OTCHET!E206-SUM(OTCHET!E218:E220)+OTCHET!E273+IF(+OR(OTCHET!$F$12=5500,OTCHET!$F$12=5600),0,+OTCHET!E299),0)</f>
        <v>705297</v>
      </c>
      <c r="Q51" s="1073">
        <f>+ROUND(OTCHET!L206-SUM(OTCHET!L218:L220)+OTCHET!L273+IF(+OR(OTCHET!$F$12=5500,OTCHET!$F$12=5600),0,+OTCHET!L299),0)</f>
        <v>450903</v>
      </c>
      <c r="R51" s="1017"/>
      <c r="S51" s="1655" t="s">
        <v>1540</v>
      </c>
      <c r="T51" s="1656"/>
      <c r="U51" s="1657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1541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822</v>
      </c>
      <c r="J52" s="1091">
        <f>+IF(OR($P$2=98,$P$2=42,$P$2=96,$P$2=97),$Q52,0)</f>
        <v>206</v>
      </c>
      <c r="K52" s="1066"/>
      <c r="L52" s="1091">
        <f>+IF($P$2=33,$Q52,0)</f>
        <v>0</v>
      </c>
      <c r="M52" s="1066"/>
      <c r="N52" s="1092">
        <f>+ROUND(+G52+J52+L52,0)</f>
        <v>206</v>
      </c>
      <c r="O52" s="1068"/>
      <c r="P52" s="1090">
        <f>+ROUND(+SUM(OTCHET!E218:E220),0)</f>
        <v>822</v>
      </c>
      <c r="Q52" s="1091">
        <f>+ROUND(+SUM(OTCHET!L218:L220),0)</f>
        <v>206</v>
      </c>
      <c r="R52" s="1017"/>
      <c r="S52" s="1658" t="s">
        <v>1542</v>
      </c>
      <c r="T52" s="1659"/>
      <c r="U52" s="1660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1543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+ROUND(OTCHET!E224,0)</f>
        <v>0</v>
      </c>
      <c r="Q53" s="1091">
        <f>+ROUND(OTCHET!L224,0)</f>
        <v>0</v>
      </c>
      <c r="R53" s="1017"/>
      <c r="S53" s="1658" t="s">
        <v>1544</v>
      </c>
      <c r="T53" s="1659"/>
      <c r="U53" s="1660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1545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323928</v>
      </c>
      <c r="J54" s="1091">
        <f>+IF(OR($P$2=98,$P$2=42,$P$2=96,$P$2=97),$Q54,0)</f>
        <v>273665</v>
      </c>
      <c r="K54" s="1066"/>
      <c r="L54" s="1091">
        <f>+IF($P$2=33,$Q54,0)</f>
        <v>0</v>
      </c>
      <c r="M54" s="1066"/>
      <c r="N54" s="1092">
        <f>+ROUND(+G54+J54+L54,0)</f>
        <v>273665</v>
      </c>
      <c r="O54" s="1068"/>
      <c r="P54" s="1090">
        <f>+ROUND(OTCHET!E188+OTCHET!E191,0)</f>
        <v>323928</v>
      </c>
      <c r="Q54" s="1091">
        <f>+ROUND(OTCHET!L188+OTCHET!L191,0)</f>
        <v>273665</v>
      </c>
      <c r="R54" s="1017"/>
      <c r="S54" s="1658" t="s">
        <v>1546</v>
      </c>
      <c r="T54" s="1659"/>
      <c r="U54" s="1660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1547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62372</v>
      </c>
      <c r="J55" s="1091">
        <f>+IF(OR($P$2=98,$P$2=42,$P$2=96,$P$2=97),$Q55,0)</f>
        <v>51619</v>
      </c>
      <c r="K55" s="1066"/>
      <c r="L55" s="1091">
        <f>+IF($P$2=33,$Q55,0)</f>
        <v>0</v>
      </c>
      <c r="M55" s="1066"/>
      <c r="N55" s="1092">
        <f>+ROUND(+G55+J55+L55,0)</f>
        <v>51619</v>
      </c>
      <c r="O55" s="1068"/>
      <c r="P55" s="1090">
        <f>+ROUND(OTCHET!E197+OTCHET!E205,0)</f>
        <v>62372</v>
      </c>
      <c r="Q55" s="1091">
        <f>+ROUND(OTCHET!L197+OTCHET!L205,0)</f>
        <v>51619</v>
      </c>
      <c r="R55" s="1017"/>
      <c r="S55" s="1679" t="s">
        <v>1548</v>
      </c>
      <c r="T55" s="1680"/>
      <c r="U55" s="1681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1549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1092419</v>
      </c>
      <c r="J56" s="1097">
        <f>+ROUND(+SUM(J51:J55),0)</f>
        <v>776393</v>
      </c>
      <c r="K56" s="1066"/>
      <c r="L56" s="1097">
        <f>+ROUND(+SUM(L51:L55),0)</f>
        <v>0</v>
      </c>
      <c r="M56" s="1066"/>
      <c r="N56" s="1098">
        <f>+ROUND(+SUM(N51:N55),0)</f>
        <v>776393</v>
      </c>
      <c r="O56" s="1068"/>
      <c r="P56" s="1096">
        <f>+ROUND(+SUM(P51:P55),0)</f>
        <v>1092419</v>
      </c>
      <c r="Q56" s="1097">
        <f>+ROUND(+SUM(Q51:Q55),0)</f>
        <v>776393</v>
      </c>
      <c r="R56" s="1017"/>
      <c r="S56" s="1685" t="s">
        <v>1550</v>
      </c>
      <c r="T56" s="1686"/>
      <c r="U56" s="1687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1551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1551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1552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+ROUND(OTCHET!E289,0)</f>
        <v>0</v>
      </c>
      <c r="Q58" s="1073">
        <f>+ROUND(OTCHET!L289,0)</f>
        <v>0</v>
      </c>
      <c r="R58" s="1017"/>
      <c r="S58" s="1655" t="s">
        <v>1553</v>
      </c>
      <c r="T58" s="1656"/>
      <c r="U58" s="1657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1554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+ROUND(+OTCHET!E277+OTCHET!E278,0)</f>
        <v>0</v>
      </c>
      <c r="Q59" s="1091">
        <f>+ROUND(+OTCHET!L277+OTCHET!L278,0)</f>
        <v>0</v>
      </c>
      <c r="R59" s="1017"/>
      <c r="S59" s="1658" t="s">
        <v>1555</v>
      </c>
      <c r="T59" s="1659"/>
      <c r="U59" s="1660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1556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+ROUND(OTCHET!E286,0)</f>
        <v>0</v>
      </c>
      <c r="Q60" s="1091">
        <f>+ROUND(OTCHET!L286,0)</f>
        <v>0</v>
      </c>
      <c r="R60" s="1017"/>
      <c r="S60" s="1658" t="s">
        <v>1557</v>
      </c>
      <c r="T60" s="1659"/>
      <c r="U60" s="1660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1558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+ROUND(OTCHET!E295,0)</f>
        <v>0</v>
      </c>
      <c r="Q61" s="1176">
        <f>+ROUND(OTCHET!L295,0)</f>
        <v>0</v>
      </c>
      <c r="R61" s="1017"/>
      <c r="S61" s="1679" t="s">
        <v>1559</v>
      </c>
      <c r="T61" s="1680"/>
      <c r="U61" s="1681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1560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+ROUND(OTCHET!E298,0)</f>
        <v>0</v>
      </c>
      <c r="Q62" s="1182">
        <f>+ROUND(OTCHET!L298,0)</f>
        <v>0</v>
      </c>
      <c r="R62" s="1017"/>
      <c r="S62" s="1184" t="s">
        <v>1561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1562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85" t="s">
        <v>1563</v>
      </c>
      <c r="T63" s="1686"/>
      <c r="U63" s="1687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1564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1564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1565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+ROUND(OTCHET!E228+OTCHET!E234+SUM(OTCHET!E237:E240),0)</f>
        <v>0</v>
      </c>
      <c r="Q65" s="1073">
        <f>+ROUND(OTCHET!L228+OTCHET!L234+SUM(OTCHET!L237:L240),0)</f>
        <v>0</v>
      </c>
      <c r="R65" s="1017"/>
      <c r="S65" s="1655" t="s">
        <v>1566</v>
      </c>
      <c r="T65" s="1656"/>
      <c r="U65" s="1657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1567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+ROUND(OTCHET!E241,0)</f>
        <v>0</v>
      </c>
      <c r="Q66" s="1091">
        <f>+ROUND(OTCHET!L241,0)</f>
        <v>0</v>
      </c>
      <c r="R66" s="1017"/>
      <c r="S66" s="1658" t="s">
        <v>1568</v>
      </c>
      <c r="T66" s="1659"/>
      <c r="U66" s="1660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1569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85" t="s">
        <v>1570</v>
      </c>
      <c r="T67" s="1686"/>
      <c r="U67" s="1687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1571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1571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1572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6300</v>
      </c>
      <c r="J69" s="1073">
        <f>+IF(OR($P$2=98,$P$2=42,$P$2=96,$P$2=97),$Q69,0)</f>
        <v>4316</v>
      </c>
      <c r="K69" s="1066"/>
      <c r="L69" s="1073">
        <f>+IF($P$2=33,$Q69,0)</f>
        <v>0</v>
      </c>
      <c r="M69" s="1066"/>
      <c r="N69" s="1103">
        <f>+ROUND(+G69+J69+L69,0)</f>
        <v>4316</v>
      </c>
      <c r="O69" s="1068"/>
      <c r="P69" s="1072">
        <f>+ROUND(+SUM(OTCHET!E257:E260)+IF(+OR(OTCHET!$F$12=5500,OTCHET!$F$12=5600),+OTCHET!E299,0),0)</f>
        <v>6300</v>
      </c>
      <c r="Q69" s="1073">
        <f>+ROUND(+SUM(OTCHET!L257:L260)+IF(+OR(OTCHET!$F$12=5500,OTCHET!$F$12=5600),+OTCHET!L299,0),0)</f>
        <v>4316</v>
      </c>
      <c r="R69" s="1017"/>
      <c r="S69" s="1655" t="s">
        <v>1573</v>
      </c>
      <c r="T69" s="1656"/>
      <c r="U69" s="1657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1574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+ROUND(+OTCHET!E294,0)</f>
        <v>0</v>
      </c>
      <c r="Q70" s="1091">
        <f>+ROUND(+OTCHET!L294,0)</f>
        <v>0</v>
      </c>
      <c r="R70" s="1017"/>
      <c r="S70" s="1658" t="s">
        <v>1575</v>
      </c>
      <c r="T70" s="1659"/>
      <c r="U70" s="1660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1576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6300</v>
      </c>
      <c r="J71" s="1097">
        <f>+ROUND(+SUM(J69:J70),0)</f>
        <v>4316</v>
      </c>
      <c r="K71" s="1066"/>
      <c r="L71" s="1097">
        <f>+ROUND(+SUM(L69:L70),0)</f>
        <v>0</v>
      </c>
      <c r="M71" s="1066"/>
      <c r="N71" s="1098">
        <f>+ROUND(+SUM(N69:N70),0)</f>
        <v>4316</v>
      </c>
      <c r="O71" s="1068"/>
      <c r="P71" s="1096">
        <f>+ROUND(+SUM(P69:P70),0)</f>
        <v>6300</v>
      </c>
      <c r="Q71" s="1097">
        <f>+ROUND(+SUM(Q69:Q70),0)</f>
        <v>4316</v>
      </c>
      <c r="R71" s="1017"/>
      <c r="S71" s="1685" t="s">
        <v>1577</v>
      </c>
      <c r="T71" s="1686"/>
      <c r="U71" s="1687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1578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1578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1579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+ROUND(+OTCHET!E250+OTCHET!E267+OTCHET!E271+OTCHET!E272+OTCHET!E275,0)</f>
        <v>0</v>
      </c>
      <c r="Q73" s="1073">
        <f>+ROUND(+OTCHET!L250+OTCHET!L267+OTCHET!L271+OTCHET!L272+OTCHET!L275,0)</f>
        <v>0</v>
      </c>
      <c r="R73" s="1017"/>
      <c r="S73" s="1655" t="s">
        <v>1580</v>
      </c>
      <c r="T73" s="1656"/>
      <c r="U73" s="1657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1581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+ROUND(OTCHET!E276+OTCHET!E290-OTCHET!E294,0)</f>
        <v>0</v>
      </c>
      <c r="Q74" s="1091">
        <f>+ROUND(OTCHET!L276+OTCHET!L290-OTCHET!L294,0)</f>
        <v>0</v>
      </c>
      <c r="R74" s="1017"/>
      <c r="S74" s="1658" t="s">
        <v>1582</v>
      </c>
      <c r="T74" s="1659"/>
      <c r="U74" s="1660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1583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85" t="s">
        <v>1584</v>
      </c>
      <c r="T75" s="1686"/>
      <c r="U75" s="1687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1585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1098719</v>
      </c>
      <c r="J77" s="1171">
        <f>+ROUND(J56+J63+J67+J71+J75,0)</f>
        <v>780709</v>
      </c>
      <c r="K77" s="1066"/>
      <c r="L77" s="1171">
        <f>+ROUND(L56+L63+L67+L71+L75,0)</f>
        <v>0</v>
      </c>
      <c r="M77" s="1066"/>
      <c r="N77" s="1172">
        <f>+ROUND(N56+N63+N67+N71+N75,0)</f>
        <v>780709</v>
      </c>
      <c r="O77" s="1068"/>
      <c r="P77" s="1170">
        <f>+ROUND(P56+P63+P67+P71+P75,0)</f>
        <v>1098719</v>
      </c>
      <c r="Q77" s="1171">
        <f>+ROUND(Q56+Q63+Q67+Q71+Q75,0)</f>
        <v>780709</v>
      </c>
      <c r="R77" s="1017"/>
      <c r="S77" s="1700" t="s">
        <v>1586</v>
      </c>
      <c r="T77" s="1701"/>
      <c r="U77" s="1702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1587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1587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1588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1316414</v>
      </c>
      <c r="J79" s="1079">
        <f>+IF(OR($P$2=98,$P$2=42,$P$2=96,$P$2=97),$Q79,0)</f>
        <v>882327</v>
      </c>
      <c r="K79" s="1066"/>
      <c r="L79" s="1079">
        <f>+IF($P$2=33,$Q79,0)</f>
        <v>0</v>
      </c>
      <c r="M79" s="1066"/>
      <c r="N79" s="1080">
        <f>+ROUND(+G79+J79+L79,0)</f>
        <v>882327</v>
      </c>
      <c r="O79" s="1068"/>
      <c r="P79" s="1078">
        <f>+ROUND(OTCHET!E421,0)</f>
        <v>1316414</v>
      </c>
      <c r="Q79" s="1079">
        <f>+ROUND(OTCHET!L421,0)</f>
        <v>882327</v>
      </c>
      <c r="R79" s="1017"/>
      <c r="S79" s="1655" t="s">
        <v>1589</v>
      </c>
      <c r="T79" s="1656"/>
      <c r="U79" s="1657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1590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-280729</v>
      </c>
      <c r="J80" s="1091">
        <f>+IF(OR($P$2=98,$P$2=42,$P$2=96,$P$2=97),$Q80,0)</f>
        <v>-177343</v>
      </c>
      <c r="K80" s="1066"/>
      <c r="L80" s="1091">
        <f>+IF($P$2=33,$Q80,0)</f>
        <v>0</v>
      </c>
      <c r="M80" s="1066"/>
      <c r="N80" s="1092">
        <f>+ROUND(+G80+J80+L80,0)</f>
        <v>-177343</v>
      </c>
      <c r="O80" s="1068"/>
      <c r="P80" s="1090">
        <f>+ROUND(OTCHET!E431,0)</f>
        <v>-280729</v>
      </c>
      <c r="Q80" s="1091">
        <f>+ROUND(OTCHET!L431,0)</f>
        <v>-177343</v>
      </c>
      <c r="R80" s="1017"/>
      <c r="S80" s="1658" t="s">
        <v>1591</v>
      </c>
      <c r="T80" s="1659"/>
      <c r="U80" s="1660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1592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1035685</v>
      </c>
      <c r="J81" s="1203">
        <f>+ROUND(J79+J80,0)</f>
        <v>704984</v>
      </c>
      <c r="K81" s="1066"/>
      <c r="L81" s="1203">
        <f>+ROUND(L79+L80,0)</f>
        <v>0</v>
      </c>
      <c r="M81" s="1066"/>
      <c r="N81" s="1204">
        <f>+ROUND(N79+N80,0)</f>
        <v>704984</v>
      </c>
      <c r="O81" s="1068"/>
      <c r="P81" s="1202">
        <f>+ROUND(P79+P80,0)</f>
        <v>1035685</v>
      </c>
      <c r="Q81" s="1203">
        <f>+ROUND(Q79+Q80,0)</f>
        <v>704984</v>
      </c>
      <c r="R81" s="1017"/>
      <c r="S81" s="1697" t="s">
        <v>1593</v>
      </c>
      <c r="T81" s="1698"/>
      <c r="U81" s="1699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703">
        <f>+IF(+SUM(F82:N82)=0,0,"Контрола: дефицит/излишък = финансиране с обратен знак (Г. + Д. = 0)")</f>
        <v>0</v>
      </c>
      <c r="C82" s="1704"/>
      <c r="D82" s="1705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1594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-63034</v>
      </c>
      <c r="J83" s="1216">
        <f>+ROUND(J48,0)-ROUND(J77,0)+ROUND(J81,0)</f>
        <v>-75706</v>
      </c>
      <c r="K83" s="1066"/>
      <c r="L83" s="1216">
        <f>+ROUND(L48,0)-ROUND(L77,0)+ROUND(L81,0)</f>
        <v>0</v>
      </c>
      <c r="M83" s="1066"/>
      <c r="N83" s="1217">
        <f>+ROUND(N48,0)-ROUND(N77,0)+ROUND(N81,0)</f>
        <v>-75706</v>
      </c>
      <c r="O83" s="1218"/>
      <c r="P83" s="1215">
        <f>+ROUND(P48,0)-ROUND(P77,0)+ROUND(P81,0)</f>
        <v>-63034</v>
      </c>
      <c r="Q83" s="1216">
        <f>+ROUND(Q48,0)-ROUND(Q77,0)+ROUND(Q81,0)</f>
        <v>-75706</v>
      </c>
      <c r="R83" s="1017"/>
      <c r="S83" s="1212" t="s">
        <v>1594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1595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63034</v>
      </c>
      <c r="J84" s="1224">
        <f>+ROUND(J101,0)+ROUND(J120,0)+ROUND(J127,0)-ROUND(J132,0)</f>
        <v>75706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75706</v>
      </c>
      <c r="O84" s="1218"/>
      <c r="P84" s="1223">
        <f>+ROUND(P101,0)+ROUND(P120,0)+ROUND(P127,0)-ROUND(P132,0)</f>
        <v>63034</v>
      </c>
      <c r="Q84" s="1224">
        <f>+ROUND(Q101,0)+ROUND(Q120,0)+ROUND(Q127,0)-ROUND(Q132,0)</f>
        <v>75706</v>
      </c>
      <c r="R84" s="1017"/>
      <c r="S84" s="1219" t="s">
        <v>1595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1596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1596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1597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1597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1598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+ROUND(+OTCHET!E464+OTCHET!E465,0)</f>
        <v>0</v>
      </c>
      <c r="Q87" s="1085">
        <f>+ROUND(+OTCHET!L464+OTCHET!L465,0)</f>
        <v>0</v>
      </c>
      <c r="R87" s="1017"/>
      <c r="S87" s="1655" t="s">
        <v>1599</v>
      </c>
      <c r="T87" s="1656"/>
      <c r="U87" s="1657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1600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+ROUND(OTCHET!E466+OTCHET!E537,0)</f>
        <v>0</v>
      </c>
      <c r="Q88" s="1091">
        <f>+ROUND(OTCHET!L466+OTCHET!L537,0)</f>
        <v>0</v>
      </c>
      <c r="R88" s="1017"/>
      <c r="S88" s="1658" t="s">
        <v>1601</v>
      </c>
      <c r="T88" s="1659"/>
      <c r="U88" s="1660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1602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85" t="s">
        <v>1603</v>
      </c>
      <c r="T89" s="1686"/>
      <c r="U89" s="1687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1604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1604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1605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+ROUND(OTCHET!E468+OTCHET!E471+OTCHET!E481,0)</f>
        <v>0</v>
      </c>
      <c r="Q91" s="1079">
        <f>+ROUND(OTCHET!L468+OTCHET!L471+OTCHET!L481,0)</f>
        <v>0</v>
      </c>
      <c r="R91" s="1017"/>
      <c r="S91" s="1655" t="s">
        <v>1606</v>
      </c>
      <c r="T91" s="1656"/>
      <c r="U91" s="1657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1607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+ROUND(OTCHET!E469+OTCHET!E472+OTCHET!E482+OTCHET!E504+IF(+OTCHET!E496&gt;0,+OTCHET!E496,0),0)</f>
        <v>0</v>
      </c>
      <c r="Q92" s="1091">
        <f>+ROUND(OTCHET!L469+OTCHET!L472+OTCHET!L482+OTCHET!L504+IF(+OTCHET!L496&gt;0,+OTCHET!L496,0),0)</f>
        <v>0</v>
      </c>
      <c r="R92" s="1017"/>
      <c r="S92" s="1658" t="s">
        <v>1608</v>
      </c>
      <c r="T92" s="1659"/>
      <c r="U92" s="1660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1609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+ROUND(+SUM(OTCHET!E474:E476),0)</f>
        <v>0</v>
      </c>
      <c r="Q93" s="1085">
        <f>+ROUND(+SUM(OTCHET!L474:L476),0)</f>
        <v>0</v>
      </c>
      <c r="R93" s="1017"/>
      <c r="S93" s="1658" t="s">
        <v>1610</v>
      </c>
      <c r="T93" s="1659"/>
      <c r="U93" s="1660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1611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+ROUND(+SUM(OTCHET!E477:E478),0)</f>
        <v>0</v>
      </c>
      <c r="Q94" s="1073">
        <f>+ROUND(+SUM(OTCHET!L477:L478),0)</f>
        <v>0</v>
      </c>
      <c r="R94" s="1017"/>
      <c r="S94" s="1679" t="s">
        <v>1612</v>
      </c>
      <c r="T94" s="1680"/>
      <c r="U94" s="1681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1613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85" t="s">
        <v>1614</v>
      </c>
      <c r="T95" s="1686"/>
      <c r="U95" s="1687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1615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1615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1616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+ROUND(OTCHET!E538+OTCHET!E543,0)</f>
        <v>0</v>
      </c>
      <c r="Q97" s="1079">
        <f>+ROUND(OTCHET!L538+OTCHET!L543,0)</f>
        <v>0</v>
      </c>
      <c r="R97" s="1017"/>
      <c r="S97" s="1655" t="s">
        <v>1617</v>
      </c>
      <c r="T97" s="1656"/>
      <c r="U97" s="1657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1618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+ROUND(+OTCHET!E479+OTCHET!E560+OTCHET!E562,0)</f>
        <v>0</v>
      </c>
      <c r="Q98" s="1091">
        <f>+ROUND(+OTCHET!L479+OTCHET!L560+OTCHET!L562,0)</f>
        <v>0</v>
      </c>
      <c r="R98" s="1017"/>
      <c r="S98" s="1658" t="s">
        <v>1619</v>
      </c>
      <c r="T98" s="1659"/>
      <c r="U98" s="1660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1620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85" t="s">
        <v>1621</v>
      </c>
      <c r="T99" s="1686"/>
      <c r="U99" s="1687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1622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88" t="s">
        <v>1623</v>
      </c>
      <c r="T101" s="1689"/>
      <c r="U101" s="1690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1624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1624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1625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1625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1626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+ROUND(OTCHET!E500+OTCHET!E501+OTCHET!E514,0)</f>
        <v>0</v>
      </c>
      <c r="Q104" s="1085">
        <f>+ROUND(OTCHET!L500+OTCHET!L501+OTCHET!L514,0)</f>
        <v>0</v>
      </c>
      <c r="R104" s="1017"/>
      <c r="S104" s="1655" t="s">
        <v>1627</v>
      </c>
      <c r="T104" s="1656"/>
      <c r="U104" s="1657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1628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+ROUND(OTCHET!E502+OTCHET!E503+OTCHET!E518,0)</f>
        <v>0</v>
      </c>
      <c r="Q105" s="1091">
        <f>+ROUND(OTCHET!L502+OTCHET!L503+OTCHET!L518,0)</f>
        <v>0</v>
      </c>
      <c r="R105" s="1017"/>
      <c r="S105" s="1658" t="s">
        <v>1629</v>
      </c>
      <c r="T105" s="1659"/>
      <c r="U105" s="1660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1630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85" t="s">
        <v>1631</v>
      </c>
      <c r="T106" s="1686"/>
      <c r="U106" s="1687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1632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1632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1633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+ROUND(OTCHET!E484+OTCHET!E485+OTCHET!E488+OTCHET!E489+OTCHET!E492+OTCHET!E493+OTCHET!E497+OTCHET!E506+OTCHET!E507+OTCHET!E510+OTCHET!E511,0)</f>
        <v>0</v>
      </c>
      <c r="Q108" s="1079">
        <f>+ROUND(OTCHET!L484+OTCHET!L485+OTCHET!L488+OTCHET!L489+OTCHET!L492+OTCHET!L493+OTCHET!L497+OTCHET!L506+OTCHET!L507+OTCHET!L510+OTCHET!L511,0)</f>
        <v>0</v>
      </c>
      <c r="R108" s="1017"/>
      <c r="S108" s="1706" t="s">
        <v>1634</v>
      </c>
      <c r="T108" s="1707"/>
      <c r="U108" s="1708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1635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+ROUND(OTCHET!E486+OTCHET!E487+OTCHET!E490+OTCHET!E491+OTCHET!E494+OTCHET!E495+OTCHET!E498+OTCHET!E508+OTCHET!E509+OTCHET!E512+OTCHET!E513+IF(+OTCHET!E496&lt;0,+OTCHET!E496,0),0)</f>
        <v>0</v>
      </c>
      <c r="Q109" s="1091">
        <f>+ROUND(OTCHET!L486+OTCHET!L487+OTCHET!L490+OTCHET!L491+OTCHET!L494+OTCHET!L495+OTCHET!L498+OTCHET!L508+OTCHET!L509+OTCHET!L512+OTCHET!L513+IF(+OTCHET!L496&lt;0,+OTCHET!L496,0),0)</f>
        <v>0</v>
      </c>
      <c r="R109" s="1017"/>
      <c r="S109" s="1709" t="s">
        <v>1636</v>
      </c>
      <c r="T109" s="1710"/>
      <c r="U109" s="1711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1637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85" t="s">
        <v>1638</v>
      </c>
      <c r="T110" s="1686"/>
      <c r="U110" s="1687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1639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1639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1640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+ROUND(OTCHET!E549,0)</f>
        <v>0</v>
      </c>
      <c r="Q112" s="1079">
        <f>+ROUND(OTCHET!L549,0)</f>
        <v>0</v>
      </c>
      <c r="R112" s="1017"/>
      <c r="S112" s="1655" t="s">
        <v>1641</v>
      </c>
      <c r="T112" s="1656"/>
      <c r="U112" s="1657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1642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+ROUND(OTCHET!E550,0)</f>
        <v>0</v>
      </c>
      <c r="Q113" s="1091">
        <f>+ROUND(OTCHET!L550,0)</f>
        <v>0</v>
      </c>
      <c r="R113" s="1017"/>
      <c r="S113" s="1658" t="s">
        <v>1643</v>
      </c>
      <c r="T113" s="1659"/>
      <c r="U113" s="1660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1644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85" t="s">
        <v>1645</v>
      </c>
      <c r="T114" s="1686"/>
      <c r="U114" s="1687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1646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1646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1647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+ROUND(OTCHET!E547+OTCHET!E548+OTCHET!E564+OTCHET!E565,0)</f>
        <v>0</v>
      </c>
      <c r="Q116" s="1073">
        <f>+ROUND(OTCHET!L547+OTCHET!L548+OTCHET!L564+OTCHET!L565,0)</f>
        <v>0</v>
      </c>
      <c r="R116" s="1017"/>
      <c r="S116" s="1655" t="s">
        <v>1648</v>
      </c>
      <c r="T116" s="1656"/>
      <c r="U116" s="1657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1649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+ROUND(OTCHET!E561+OTCHET!E563,0)</f>
        <v>0</v>
      </c>
      <c r="Q117" s="1091">
        <f>+ROUND(OTCHET!L561+OTCHET!L563,0)</f>
        <v>0</v>
      </c>
      <c r="R117" s="1017"/>
      <c r="S117" s="1658" t="s">
        <v>1650</v>
      </c>
      <c r="T117" s="1659"/>
      <c r="U117" s="1660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1651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85" t="s">
        <v>1652</v>
      </c>
      <c r="T118" s="1686"/>
      <c r="U118" s="1687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1653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700" t="s">
        <v>1654</v>
      </c>
      <c r="T120" s="1701"/>
      <c r="U120" s="1702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1655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1655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1656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+ROUND(+SUM(OTCHET!E551:E558),0)</f>
        <v>0</v>
      </c>
      <c r="Q122" s="1079">
        <f>+ROUND(+SUM(OTCHET!L551:L558),0)</f>
        <v>0</v>
      </c>
      <c r="R122" s="1017"/>
      <c r="S122" s="1655" t="s">
        <v>1657</v>
      </c>
      <c r="T122" s="1656"/>
      <c r="U122" s="1657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1658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23405</v>
      </c>
      <c r="K123" s="1066"/>
      <c r="L123" s="1091">
        <f>+IF($P$2=33,$Q123,0)</f>
        <v>0</v>
      </c>
      <c r="M123" s="1066"/>
      <c r="N123" s="1092">
        <f>+ROUND(+G123+J123+L123,0)</f>
        <v>23405</v>
      </c>
      <c r="O123" s="1068"/>
      <c r="P123" s="1090">
        <f>+ROUND(OTCHET!E526,0)</f>
        <v>0</v>
      </c>
      <c r="Q123" s="1091">
        <f>+ROUND(OTCHET!L526,0)</f>
        <v>23405</v>
      </c>
      <c r="R123" s="1017"/>
      <c r="S123" s="1331" t="s">
        <v>1659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1660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+ROUND(+OTCHET!E523+OTCHET!E533+OTCHET!E559+OTCHET!E566+OTCHET!E567+OTCHET!E581+OTCHET!E593+IF(AND(OTCHET!$F$12=9900,+OTCHET!$E$15=0),+OTCHET!E588,0),0)</f>
        <v>0</v>
      </c>
      <c r="Q124" s="1091">
        <f>+ROUND(+OTCHET!L523+OTCHET!L533+OTCHET!L559+OTCHET!L566+OTCHET!L567+OTCHET!L581+OTCHET!L593+IF(AND(OTCHET!$F$12=9900,+OTCHET!$E$15=0),+OTCHET!L588,0),0)</f>
        <v>0</v>
      </c>
      <c r="R124" s="1017"/>
      <c r="S124" s="1658" t="s">
        <v>1661</v>
      </c>
      <c r="T124" s="1659"/>
      <c r="U124" s="1660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640" t="s">
        <v>1091</v>
      </c>
      <c r="C125" s="1641"/>
      <c r="D125" s="1642"/>
      <c r="E125" s="990"/>
      <c r="F125" s="1643">
        <f>+IF($P$2=0,$P125,0)</f>
        <v>0</v>
      </c>
      <c r="G125" s="1644">
        <f>+IF($P$2=0,$Q125,0)</f>
        <v>0</v>
      </c>
      <c r="H125" s="990"/>
      <c r="I125" s="1643"/>
      <c r="J125" s="1644"/>
      <c r="K125" s="1066"/>
      <c r="L125" s="1644"/>
      <c r="M125" s="1066"/>
      <c r="N125" s="1645">
        <f>+ROUND(+G125+J125+L125,0)</f>
        <v>0</v>
      </c>
      <c r="O125" s="1068"/>
      <c r="P125" s="1643">
        <f>+ROUND(+IF(AND(OTCHET!$F$12="9900",+OTCHET!$E$15=0,+(OTCHET!E591+OTCHET!E592)&gt;0,+(OTCHET!E589+OTCHET!E590)&lt;0),+OTCHET!E588,0),0)</f>
        <v>0</v>
      </c>
      <c r="Q125" s="1644">
        <f>+ROUND(+IF(AND(OTCHET!$F$12="9900",+OTCHET!$E$15=0,+(OTCHET!L591+OTCHET!L592)&gt;=0,+(OTCHET!L589+OTCHET!L590)&lt;=0),+OTCHET!L588,0),0)</f>
        <v>0</v>
      </c>
      <c r="R125" s="1017"/>
      <c r="S125" s="1646" t="s">
        <v>1092</v>
      </c>
      <c r="T125" s="1647"/>
      <c r="U125" s="1648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1662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718" t="s">
        <v>1663</v>
      </c>
      <c r="T126" s="1719"/>
      <c r="U126" s="1720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1664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23405</v>
      </c>
      <c r="K127" s="1066"/>
      <c r="L127" s="1203">
        <f>+ROUND(+SUM(L122:L126),0)</f>
        <v>0</v>
      </c>
      <c r="M127" s="1066"/>
      <c r="N127" s="1204">
        <f>+ROUND(+SUM(N122:N126),0)</f>
        <v>23405</v>
      </c>
      <c r="O127" s="1068"/>
      <c r="P127" s="1202">
        <f>+ROUND(+SUM(P122:P126),0)</f>
        <v>0</v>
      </c>
      <c r="Q127" s="1203">
        <f>+ROUND(+SUM(Q122:Q126),0)</f>
        <v>23405</v>
      </c>
      <c r="R127" s="1017"/>
      <c r="S127" s="1697" t="s">
        <v>1665</v>
      </c>
      <c r="T127" s="1698"/>
      <c r="U127" s="1699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1666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1666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1667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63034</v>
      </c>
      <c r="J129" s="1079">
        <f>+IF(OR($P$2=98,$P$2=42,$P$2=96,$P$2=97),$Q129,0)</f>
        <v>63034</v>
      </c>
      <c r="K129" s="1066"/>
      <c r="L129" s="1079">
        <f>+IF($P$2=33,$Q129,0)</f>
        <v>0</v>
      </c>
      <c r="M129" s="1066"/>
      <c r="N129" s="1080">
        <f>+ROUND(+G129+J129+L129,0)</f>
        <v>63034</v>
      </c>
      <c r="O129" s="1068"/>
      <c r="P129" s="1078">
        <f>+ROUND(+SUM(OTCHET!E569:E574)+SUM(OTCHET!E583:E584)+IF(AND(OTCHET!$F$12=9900,+OTCHET!$E$15=0),0,SUM(OTCHET!E589:E590)),0)</f>
        <v>63034</v>
      </c>
      <c r="Q129" s="1079">
        <f>+ROUND(+SUM(OTCHET!L569:L574)+SUM(OTCHET!L583:L584)+IF(AND(OTCHET!$F$12=9900,+OTCHET!$E$15=0),0,SUM(OTCHET!L589:L590)),0)</f>
        <v>63034</v>
      </c>
      <c r="R129" s="1017"/>
      <c r="S129" s="1655" t="s">
        <v>1668</v>
      </c>
      <c r="T129" s="1656"/>
      <c r="U129" s="1657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1669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+ROUND(OTCHET!E582+OTCHET!E587,0)</f>
        <v>0</v>
      </c>
      <c r="Q130" s="1091">
        <f>+ROUND(OTCHET!L582+OTCHET!L587,0)</f>
        <v>0</v>
      </c>
      <c r="R130" s="1017"/>
      <c r="S130" s="1658" t="s">
        <v>1670</v>
      </c>
      <c r="T130" s="1659"/>
      <c r="U130" s="1660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1671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10733</v>
      </c>
      <c r="K131" s="1066"/>
      <c r="L131" s="1091">
        <f>+IF($P$2=33,$Q131,0)</f>
        <v>0</v>
      </c>
      <c r="M131" s="1066"/>
      <c r="N131" s="1092">
        <f>+ROUND(+G131+J131+L131,0)</f>
        <v>10733</v>
      </c>
      <c r="O131" s="1068"/>
      <c r="P131" s="1090">
        <f>+ROUND(-SUM(OTCHET!E575:E580)-SUM(OTCHET!E585:E586)-IF(AND(OTCHET!$F$12=9900,+OTCHET!$E$15=0),0,SUM(OTCHET!E591:E592)),0)</f>
        <v>0</v>
      </c>
      <c r="Q131" s="1091">
        <f>+ROUND(-SUM(OTCHET!L575:L580)-SUM(OTCHET!L585:L586)-IF(AND(OTCHET!$F$12=9900,+OTCHET!$E$15=0),0,SUM(OTCHET!L591:L592)),0)</f>
        <v>10733</v>
      </c>
      <c r="R131" s="1017"/>
      <c r="S131" s="1721" t="s">
        <v>1672</v>
      </c>
      <c r="T131" s="1722"/>
      <c r="U131" s="1723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1673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-63034</v>
      </c>
      <c r="J132" s="1255">
        <f>+ROUND(+J131-J129-J130,0)</f>
        <v>-52301</v>
      </c>
      <c r="K132" s="1066"/>
      <c r="L132" s="1255">
        <f>+ROUND(+L131-L129-L130,0)</f>
        <v>0</v>
      </c>
      <c r="M132" s="1066"/>
      <c r="N132" s="1256">
        <f>+ROUND(+N131-N129-N130,0)</f>
        <v>-52301</v>
      </c>
      <c r="O132" s="1068"/>
      <c r="P132" s="1254">
        <f>+ROUND(+P131-P129-P130,0)</f>
        <v>-63034</v>
      </c>
      <c r="Q132" s="1255">
        <f>+ROUND(+Q131-Q129-Q130,0)</f>
        <v>-52301</v>
      </c>
      <c r="R132" s="1017"/>
      <c r="S132" s="1714" t="s">
        <v>1674</v>
      </c>
      <c r="T132" s="1715"/>
      <c r="U132" s="1716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717">
        <f>+IF(+SUM(F133:N133)=0,0,"Контрола: дефицит/излишък = финансиране с обратен знак (Г. + Д. = 0)")</f>
        <v>0</v>
      </c>
      <c r="C133" s="1717"/>
      <c r="D133" s="1717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1675</v>
      </c>
      <c r="C134" s="1263" t="str">
        <f>+OTCHET!B607</f>
        <v>08.08.2018г.</v>
      </c>
      <c r="D134" s="1208" t="s">
        <v>1676</v>
      </c>
      <c r="E134" s="990"/>
      <c r="F134" s="1712"/>
      <c r="G134" s="1712"/>
      <c r="H134" s="990"/>
      <c r="I134" s="1264" t="s">
        <v>1677</v>
      </c>
      <c r="J134" s="1265"/>
      <c r="K134" s="990"/>
      <c r="L134" s="1712"/>
      <c r="M134" s="1712"/>
      <c r="N134" s="1712"/>
      <c r="O134" s="1259"/>
      <c r="P134" s="1713"/>
      <c r="Q134" s="1713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1678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1679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1680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1681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 objects="1" scenarios="1"/>
  <mergeCells count="96">
    <mergeCell ref="S118:U118"/>
    <mergeCell ref="S132:U132"/>
    <mergeCell ref="S124:U124"/>
    <mergeCell ref="B133:D133"/>
    <mergeCell ref="S126:U126"/>
    <mergeCell ref="S127:U127"/>
    <mergeCell ref="S129:U129"/>
    <mergeCell ref="S130:U130"/>
    <mergeCell ref="S131:U131"/>
    <mergeCell ref="S109:U109"/>
    <mergeCell ref="S110:U110"/>
    <mergeCell ref="F134:G134"/>
    <mergeCell ref="L134:N134"/>
    <mergeCell ref="P134:Q134"/>
    <mergeCell ref="S112:U112"/>
    <mergeCell ref="S113:U113"/>
    <mergeCell ref="S114:U114"/>
    <mergeCell ref="S116:U116"/>
    <mergeCell ref="S117:U117"/>
    <mergeCell ref="B82:D82"/>
    <mergeCell ref="S87:U87"/>
    <mergeCell ref="S120:U120"/>
    <mergeCell ref="S122:U122"/>
    <mergeCell ref="S94:U94"/>
    <mergeCell ref="S95:U95"/>
    <mergeCell ref="S97:U97"/>
    <mergeCell ref="S98:U98"/>
    <mergeCell ref="S106:U106"/>
    <mergeCell ref="S108:U108"/>
    <mergeCell ref="S88:U88"/>
    <mergeCell ref="S89:U89"/>
    <mergeCell ref="S79:U79"/>
    <mergeCell ref="S80:U80"/>
    <mergeCell ref="S75:U75"/>
    <mergeCell ref="S77:U77"/>
    <mergeCell ref="S73:U73"/>
    <mergeCell ref="S74:U74"/>
    <mergeCell ref="S104:U104"/>
    <mergeCell ref="S105:U105"/>
    <mergeCell ref="S81:U81"/>
    <mergeCell ref="S91:U91"/>
    <mergeCell ref="S92:U92"/>
    <mergeCell ref="S93:U93"/>
    <mergeCell ref="S99:U99"/>
    <mergeCell ref="S101:U101"/>
    <mergeCell ref="S66:U66"/>
    <mergeCell ref="S59:U59"/>
    <mergeCell ref="S60:U60"/>
    <mergeCell ref="S70:U70"/>
    <mergeCell ref="S71:U71"/>
    <mergeCell ref="S67:U67"/>
    <mergeCell ref="S69:U69"/>
    <mergeCell ref="S58:U58"/>
    <mergeCell ref="S61:U61"/>
    <mergeCell ref="S44:U44"/>
    <mergeCell ref="S45:U45"/>
    <mergeCell ref="S63:U63"/>
    <mergeCell ref="S65:U65"/>
    <mergeCell ref="S55:U55"/>
    <mergeCell ref="S54:U54"/>
    <mergeCell ref="S27:U27"/>
    <mergeCell ref="S28:U28"/>
    <mergeCell ref="S38:U38"/>
    <mergeCell ref="S40:U40"/>
    <mergeCell ref="S53:U53"/>
    <mergeCell ref="S56:U56"/>
    <mergeCell ref="S46:U46"/>
    <mergeCell ref="S48:U48"/>
    <mergeCell ref="S51:U51"/>
    <mergeCell ref="S52:U52"/>
    <mergeCell ref="S42:U42"/>
    <mergeCell ref="S23:U23"/>
    <mergeCell ref="S25:U25"/>
    <mergeCell ref="S26:U26"/>
    <mergeCell ref="S35:U35"/>
    <mergeCell ref="S36:U36"/>
    <mergeCell ref="S16:U16"/>
    <mergeCell ref="S17:U17"/>
    <mergeCell ref="S15:U15"/>
    <mergeCell ref="S43:U43"/>
    <mergeCell ref="S9:U9"/>
    <mergeCell ref="S18:U18"/>
    <mergeCell ref="S20:U20"/>
    <mergeCell ref="S21:U21"/>
    <mergeCell ref="S22:U22"/>
    <mergeCell ref="S37:U37"/>
    <mergeCell ref="S8:U8"/>
    <mergeCell ref="S13:U13"/>
    <mergeCell ref="S19:U19"/>
    <mergeCell ref="B2:D2"/>
    <mergeCell ref="I2:J2"/>
    <mergeCell ref="L2:N2"/>
    <mergeCell ref="T2:U2"/>
    <mergeCell ref="S4:U4"/>
    <mergeCell ref="S6:U6"/>
    <mergeCell ref="S14:U14"/>
  </mergeCells>
  <conditionalFormatting sqref="B133">
    <cfRule type="cellIs" priority="46" dxfId="197" operator="notEqual" stopIfTrue="1">
      <formula>0</formula>
    </cfRule>
    <cfRule type="cellIs" priority="34" dxfId="198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99" operator="equal" stopIfTrue="1">
      <formula>0</formula>
    </cfRule>
    <cfRule type="cellIs" priority="8" dxfId="200" operator="equal" stopIfTrue="1">
      <formula>0</formula>
    </cfRule>
    <cfRule type="cellIs" priority="45" dxfId="201" operator="equal">
      <formula>0</formula>
    </cfRule>
  </conditionalFormatting>
  <conditionalFormatting sqref="I2">
    <cfRule type="cellIs" priority="44" dxfId="201" operator="equal">
      <formula>0</formula>
    </cfRule>
  </conditionalFormatting>
  <conditionalFormatting sqref="F137:G138">
    <cfRule type="cellIs" priority="42" dxfId="202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202" operator="equal" stopIfTrue="1">
      <formula>"НЕРАВНЕНИЕ!"</formula>
    </cfRule>
  </conditionalFormatting>
  <conditionalFormatting sqref="L137:M138">
    <cfRule type="cellIs" priority="40" dxfId="202" operator="equal" stopIfTrue="1">
      <formula>"НЕРАВНЕНИЕ!"</formula>
    </cfRule>
  </conditionalFormatting>
  <conditionalFormatting sqref="F140:G141">
    <cfRule type="cellIs" priority="38" dxfId="202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202" operator="equal" stopIfTrue="1">
      <formula>"НЕРАВНЕНИЕ !"</formula>
    </cfRule>
  </conditionalFormatting>
  <conditionalFormatting sqref="L140:M141">
    <cfRule type="cellIs" priority="36" dxfId="202" operator="equal" stopIfTrue="1">
      <formula>"НЕРАВНЕНИЕ !"</formula>
    </cfRule>
  </conditionalFormatting>
  <conditionalFormatting sqref="I140:J141 L140:L141 N140:N141 F140:G141">
    <cfRule type="cellIs" priority="35" dxfId="202" operator="notEqual">
      <formula>0</formula>
    </cfRule>
  </conditionalFormatting>
  <conditionalFormatting sqref="B82">
    <cfRule type="cellIs" priority="25" dxfId="199" operator="equal">
      <formula>0</formula>
    </cfRule>
    <cfRule type="cellIs" priority="26" dxfId="197" operator="notEqual" stopIfTrue="1">
      <formula>0</formula>
    </cfRule>
  </conditionalFormatting>
  <conditionalFormatting sqref="P137:Q138">
    <cfRule type="cellIs" priority="22" dxfId="202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202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202" operator="notEqual">
      <formula>0</formula>
    </cfRule>
  </conditionalFormatting>
  <conditionalFormatting sqref="P2">
    <cfRule type="cellIs" priority="14" dxfId="203" operator="equal" stopIfTrue="1">
      <formula>98</formula>
    </cfRule>
    <cfRule type="cellIs" priority="15" dxfId="204" operator="equal" stopIfTrue="1">
      <formula>96</formula>
    </cfRule>
    <cfRule type="cellIs" priority="16" dxfId="205" operator="equal" stopIfTrue="1">
      <formula>42</formula>
    </cfRule>
    <cfRule type="cellIs" priority="17" dxfId="206" operator="equal" stopIfTrue="1">
      <formula>97</formula>
    </cfRule>
    <cfRule type="cellIs" priority="18" dxfId="207" operator="equal" stopIfTrue="1">
      <formula>33</formula>
    </cfRule>
  </conditionalFormatting>
  <conditionalFormatting sqref="Q2">
    <cfRule type="cellIs" priority="9" dxfId="207" operator="equal" stopIfTrue="1">
      <formula>"Чужди средства"</formula>
    </cfRule>
    <cfRule type="cellIs" priority="10" dxfId="206" operator="equal" stopIfTrue="1">
      <formula>"СЕС - ДМП"</formula>
    </cfRule>
    <cfRule type="cellIs" priority="11" dxfId="205" operator="equal" stopIfTrue="1">
      <formula>"СЕС - РА"</formula>
    </cfRule>
    <cfRule type="cellIs" priority="12" dxfId="204" operator="equal" stopIfTrue="1">
      <formula>"СЕС - ДЕС"</formula>
    </cfRule>
    <cfRule type="cellIs" priority="13" dxfId="203" operator="equal" stopIfTrue="1">
      <formula>"СЕС - КСФ"</formula>
    </cfRule>
  </conditionalFormatting>
  <conditionalFormatting sqref="F133:G133">
    <cfRule type="cellIs" priority="47" dxfId="208" operator="notEqual" stopIfTrue="1">
      <formula>0</formula>
    </cfRule>
  </conditionalFormatting>
  <conditionalFormatting sqref="I133:J133">
    <cfRule type="cellIs" priority="33" dxfId="208" operator="notEqual" stopIfTrue="1">
      <formula>0</formula>
    </cfRule>
  </conditionalFormatting>
  <conditionalFormatting sqref="L82">
    <cfRule type="cellIs" priority="28" dxfId="208" operator="notEqual" stopIfTrue="1">
      <formula>0</formula>
    </cfRule>
  </conditionalFormatting>
  <conditionalFormatting sqref="N82">
    <cfRule type="cellIs" priority="27" dxfId="208" operator="notEqual" stopIfTrue="1">
      <formula>0</formula>
    </cfRule>
  </conditionalFormatting>
  <conditionalFormatting sqref="L133">
    <cfRule type="cellIs" priority="32" dxfId="208" operator="notEqual" stopIfTrue="1">
      <formula>0</formula>
    </cfRule>
  </conditionalFormatting>
  <conditionalFormatting sqref="N133">
    <cfRule type="cellIs" priority="31" dxfId="208" operator="notEqual" stopIfTrue="1">
      <formula>0</formula>
    </cfRule>
  </conditionalFormatting>
  <conditionalFormatting sqref="F82:H82">
    <cfRule type="cellIs" priority="30" dxfId="208" operator="notEqual" stopIfTrue="1">
      <formula>0</formula>
    </cfRule>
  </conditionalFormatting>
  <conditionalFormatting sqref="I82:J82">
    <cfRule type="cellIs" priority="29" dxfId="208" operator="notEqual" stopIfTrue="1">
      <formula>0</formula>
    </cfRule>
  </conditionalFormatting>
  <conditionalFormatting sqref="P133:Q133">
    <cfRule type="cellIs" priority="24" dxfId="208" operator="notEqual" stopIfTrue="1">
      <formula>0</formula>
    </cfRule>
  </conditionalFormatting>
  <conditionalFormatting sqref="P82:Q82">
    <cfRule type="cellIs" priority="5" dxfId="208" operator="notEqual" stopIfTrue="1">
      <formula>0</formula>
    </cfRule>
  </conditionalFormatting>
  <conditionalFormatting sqref="T2:U2">
    <cfRule type="cellIs" priority="1" dxfId="209" operator="between" stopIfTrue="1">
      <formula>1000000000000</formula>
      <formula>9999999999999990</formula>
    </cfRule>
    <cfRule type="cellIs" priority="2" dxfId="210" operator="between" stopIfTrue="1">
      <formula>10000000000</formula>
      <formula>999999999999</formula>
    </cfRule>
    <cfRule type="cellIs" priority="3" dxfId="211" operator="between" stopIfTrue="1">
      <formula>1000000</formula>
      <formula>99999999</formula>
    </cfRule>
    <cfRule type="cellIs" priority="4" dxfId="21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6" sqref="B16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КСФ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188</v>
      </c>
      <c r="F11" s="704">
        <f>OTCHET!F9</f>
        <v>43312</v>
      </c>
      <c r="G11" s="705" t="s">
        <v>189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8" t="s">
        <v>190</v>
      </c>
      <c r="C12" s="709"/>
      <c r="D12" s="701"/>
      <c r="E12" s="686"/>
      <c r="F12" s="710"/>
      <c r="G12" s="686"/>
      <c r="H12" s="236"/>
      <c r="I12" s="1725" t="s">
        <v>187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3" t="str">
        <f>+OTCHET!F12</f>
        <v>5906</v>
      </c>
      <c r="G13" s="686"/>
      <c r="H13" s="236"/>
      <c r="I13" s="1726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4" t="s">
        <v>191</v>
      </c>
      <c r="C14" s="694"/>
      <c r="D14" s="694"/>
      <c r="E14" s="694"/>
      <c r="F14" s="694"/>
      <c r="G14" s="694"/>
      <c r="H14" s="236"/>
      <c r="I14" s="1726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192</v>
      </c>
      <c r="C15" s="714"/>
      <c r="D15" s="714"/>
      <c r="E15" s="125">
        <f>OTCHET!E15</f>
        <v>98</v>
      </c>
      <c r="F15" s="715" t="str">
        <f>OTCHET!F15</f>
        <v>СЕС - КСФ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2028</v>
      </c>
      <c r="D17" s="725"/>
      <c r="E17" s="1727" t="s">
        <v>1066</v>
      </c>
      <c r="F17" s="1729" t="s">
        <v>1067</v>
      </c>
      <c r="G17" s="726" t="s">
        <v>1727</v>
      </c>
      <c r="H17" s="727"/>
      <c r="I17" s="728"/>
      <c r="J17" s="729"/>
      <c r="K17" s="730" t="s">
        <v>193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194</v>
      </c>
      <c r="C18" s="733"/>
      <c r="D18" s="733"/>
      <c r="E18" s="1728"/>
      <c r="F18" s="1730"/>
      <c r="G18" s="734" t="s">
        <v>18</v>
      </c>
      <c r="H18" s="735" t="s">
        <v>19</v>
      </c>
      <c r="I18" s="735" t="s">
        <v>17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195</v>
      </c>
      <c r="C20" s="744"/>
      <c r="D20" s="744"/>
      <c r="E20" s="745" t="s">
        <v>319</v>
      </c>
      <c r="F20" s="745" t="s">
        <v>320</v>
      </c>
      <c r="G20" s="746" t="s">
        <v>1151</v>
      </c>
      <c r="H20" s="747" t="s">
        <v>1152</v>
      </c>
      <c r="I20" s="747" t="s">
        <v>1131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77</v>
      </c>
      <c r="C22" s="758" t="s">
        <v>321</v>
      </c>
      <c r="D22" s="759"/>
      <c r="E22" s="760">
        <f>+E23+E25+E36+E37</f>
        <v>0</v>
      </c>
      <c r="F22" s="760">
        <f>+F23+F25+F36+F37</f>
        <v>19</v>
      </c>
      <c r="G22" s="761">
        <f>+G23+G25+G36+G37</f>
        <v>0</v>
      </c>
      <c r="H22" s="762">
        <f>+H23+H25+H36+H37</f>
        <v>19</v>
      </c>
      <c r="I22" s="762">
        <f>+I23+I25+I36+I37</f>
        <v>0</v>
      </c>
      <c r="J22" s="763"/>
      <c r="K22" s="764" t="s">
        <v>321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76</v>
      </c>
      <c r="C23" s="766" t="s">
        <v>510</v>
      </c>
      <c r="D23" s="766"/>
      <c r="E23" s="767">
        <f>OTCHET!E22+OTCHET!E28+OTCHET!E33+OTCHET!E39+OTCHET!E47+OTCHET!E52+OTCHET!E58+OTCHET!E61+OTCHET!E64+OTCHET!E65+OTCHET!E72+OTCHET!E73+OTCHET!E74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OTCHET!I22+OTCHET!I28+OTCHET!I33+OTCHET!I39+OTCHET!I47+OTCHET!I52+OTCHET!I58+OTCHET!I61+OTCHET!I64+OTCHET!I65+OTCHET!I72+OTCHET!I73+OTCHET!I74</f>
        <v>0</v>
      </c>
      <c r="H23" s="769">
        <f>OTCHET!J22+OTCHET!J28+OTCHET!J33+OTCHET!J39+OTCHET!J47+OTCHET!J52+OTCHET!J58+OTCHET!J61+OTCHET!J64+OTCHET!J65+OTCHET!J72+OTCHET!J73+OTCHET!J74</f>
        <v>0</v>
      </c>
      <c r="I23" s="769">
        <f>OTCHET!K22+OTCHET!K28+OTCHET!K33+OTCHET!K39+OTCHET!K47+OTCHET!K52+OTCHET!K58+OTCHET!K61+OTCHET!K64+OTCHET!K65+OTCHET!K72+OTCHET!K73+OTCHET!K74</f>
        <v>0</v>
      </c>
      <c r="J23" s="770"/>
      <c r="K23" s="771" t="s">
        <v>510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488</v>
      </c>
      <c r="C24" s="773" t="s">
        <v>485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485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196</v>
      </c>
      <c r="C25" s="778" t="s">
        <v>56</v>
      </c>
      <c r="D25" s="778"/>
      <c r="E25" s="779">
        <f>+E26+E30+E31+E32+E33</f>
        <v>0</v>
      </c>
      <c r="F25" s="779">
        <f>+F26+F30+F31+F32+F33</f>
        <v>19</v>
      </c>
      <c r="G25" s="780">
        <f>+G26+G30+G31+G32+G33</f>
        <v>0</v>
      </c>
      <c r="H25" s="781">
        <f>+H26+H30+H31+H32+H33</f>
        <v>19</v>
      </c>
      <c r="I25" s="781">
        <f>+I26+I30+I31+I32+I33</f>
        <v>0</v>
      </c>
      <c r="J25" s="770"/>
      <c r="K25" s="782" t="s">
        <v>56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2007</v>
      </c>
      <c r="C26" s="783" t="s">
        <v>57</v>
      </c>
      <c r="D26" s="783"/>
      <c r="E26" s="784">
        <f>OTCHET!E75</f>
        <v>0</v>
      </c>
      <c r="F26" s="784">
        <f aca="true" t="shared" si="0" ref="F26:F37">+G26+H26+I26</f>
        <v>19</v>
      </c>
      <c r="G26" s="785">
        <f>OTCHET!I75</f>
        <v>0</v>
      </c>
      <c r="H26" s="786">
        <f>OTCHET!J75</f>
        <v>19</v>
      </c>
      <c r="I26" s="786">
        <f>OTCHET!K75</f>
        <v>0</v>
      </c>
      <c r="J26" s="770"/>
      <c r="K26" s="787" t="s">
        <v>57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197</v>
      </c>
      <c r="C27" s="789" t="s">
        <v>489</v>
      </c>
      <c r="D27" s="788"/>
      <c r="E27" s="790">
        <f>OTCHET!E76</f>
        <v>0</v>
      </c>
      <c r="F27" s="790">
        <f t="shared" si="0"/>
        <v>0</v>
      </c>
      <c r="G27" s="791">
        <f>OTCHET!I76</f>
        <v>0</v>
      </c>
      <c r="H27" s="792">
        <f>OTCHET!J76</f>
        <v>0</v>
      </c>
      <c r="I27" s="792">
        <f>OTCHET!K76</f>
        <v>0</v>
      </c>
      <c r="J27" s="770"/>
      <c r="K27" s="793" t="s">
        <v>489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486</v>
      </c>
      <c r="C28" s="795" t="s">
        <v>490</v>
      </c>
      <c r="D28" s="794"/>
      <c r="E28" s="796">
        <f>OTCHET!E78</f>
        <v>0</v>
      </c>
      <c r="F28" s="796">
        <f t="shared" si="0"/>
        <v>0</v>
      </c>
      <c r="G28" s="797">
        <f>OTCHET!I78</f>
        <v>0</v>
      </c>
      <c r="H28" s="798">
        <f>OTCHET!J78</f>
        <v>0</v>
      </c>
      <c r="I28" s="798">
        <f>OTCHET!K78</f>
        <v>0</v>
      </c>
      <c r="J28" s="770"/>
      <c r="K28" s="799" t="s">
        <v>490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2008</v>
      </c>
      <c r="C29" s="801" t="s">
        <v>491</v>
      </c>
      <c r="D29" s="800"/>
      <c r="E29" s="802">
        <f>+OTCHET!E79+OTCHET!E80</f>
        <v>0</v>
      </c>
      <c r="F29" s="802">
        <f t="shared" si="0"/>
        <v>0</v>
      </c>
      <c r="G29" s="803">
        <f>+OTCHET!I79+OTCHET!I80</f>
        <v>0</v>
      </c>
      <c r="H29" s="804">
        <f>+OTCHET!J79+OTCHET!J80</f>
        <v>0</v>
      </c>
      <c r="I29" s="804">
        <f>+OTCHET!K79+OTCHET!K80</f>
        <v>0</v>
      </c>
      <c r="J29" s="770"/>
      <c r="K29" s="805" t="s">
        <v>491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2009</v>
      </c>
      <c r="C30" s="806" t="s">
        <v>492</v>
      </c>
      <c r="D30" s="806"/>
      <c r="E30" s="807">
        <f>OTCHET!E91+OTCHET!E94+OTCHET!E95</f>
        <v>0</v>
      </c>
      <c r="F30" s="807">
        <f t="shared" si="0"/>
        <v>0</v>
      </c>
      <c r="G30" s="808">
        <f>OTCHET!I91+OTCHET!I94+OTCHET!I95</f>
        <v>0</v>
      </c>
      <c r="H30" s="809">
        <f>OTCHET!J91+OTCHET!J94+OTCHET!J95</f>
        <v>0</v>
      </c>
      <c r="I30" s="809">
        <f>OTCHET!K91+OTCHET!K94+OTCHET!K95</f>
        <v>0</v>
      </c>
      <c r="J30" s="770"/>
      <c r="K30" s="810" t="s">
        <v>492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472</v>
      </c>
      <c r="C31" s="811" t="s">
        <v>58</v>
      </c>
      <c r="D31" s="811"/>
      <c r="E31" s="812">
        <f>OTCHET!E109</f>
        <v>0</v>
      </c>
      <c r="F31" s="812">
        <f t="shared" si="0"/>
        <v>0</v>
      </c>
      <c r="G31" s="813">
        <f>OTCHET!I109</f>
        <v>0</v>
      </c>
      <c r="H31" s="814">
        <f>OTCHET!J109</f>
        <v>0</v>
      </c>
      <c r="I31" s="814">
        <f>OTCHET!K109</f>
        <v>0</v>
      </c>
      <c r="J31" s="770"/>
      <c r="K31" s="815" t="s">
        <v>58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473</v>
      </c>
      <c r="C32" s="811" t="s">
        <v>1298</v>
      </c>
      <c r="D32" s="811"/>
      <c r="E32" s="812">
        <f>OTCHET!E113+OTCHET!E122+OTCHET!E138+OTCHET!E139</f>
        <v>0</v>
      </c>
      <c r="F32" s="812">
        <f t="shared" si="0"/>
        <v>0</v>
      </c>
      <c r="G32" s="813">
        <f>OTCHET!I113+OTCHET!I122+OTCHET!I138+OTCHET!I139</f>
        <v>0</v>
      </c>
      <c r="H32" s="814">
        <f>OTCHET!J113+OTCHET!J122+OTCHET!J138+OTCHET!J139</f>
        <v>0</v>
      </c>
      <c r="I32" s="814">
        <f>OTCHET!K113+OTCHET!K122+OTCHET!K138+OTCHET!K139</f>
        <v>0</v>
      </c>
      <c r="J32" s="770"/>
      <c r="K32" s="815" t="s">
        <v>1298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2031</v>
      </c>
      <c r="C33" s="817" t="s">
        <v>522</v>
      </c>
      <c r="D33" s="816"/>
      <c r="E33" s="774">
        <f>OTCHET!E126</f>
        <v>0</v>
      </c>
      <c r="F33" s="774">
        <f t="shared" si="0"/>
        <v>0</v>
      </c>
      <c r="G33" s="775">
        <f>OTCHET!I126</f>
        <v>0</v>
      </c>
      <c r="H33" s="776">
        <f>OTCHET!J126</f>
        <v>0</v>
      </c>
      <c r="I33" s="776">
        <f>OTCHET!K126</f>
        <v>0</v>
      </c>
      <c r="J33" s="770"/>
      <c r="K33" s="777" t="s">
        <v>522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480</v>
      </c>
      <c r="C36" s="829" t="s">
        <v>59</v>
      </c>
      <c r="D36" s="829"/>
      <c r="E36" s="830">
        <f>+OTCHET!E140</f>
        <v>0</v>
      </c>
      <c r="F36" s="830">
        <f t="shared" si="0"/>
        <v>0</v>
      </c>
      <c r="G36" s="831">
        <f>+OTCHET!I140</f>
        <v>0</v>
      </c>
      <c r="H36" s="832">
        <f>+OTCHET!J140</f>
        <v>0</v>
      </c>
      <c r="I36" s="832">
        <f>+OTCHET!K140</f>
        <v>0</v>
      </c>
      <c r="J36" s="833"/>
      <c r="K36" s="834" t="s">
        <v>59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461</v>
      </c>
      <c r="C37" s="835" t="s">
        <v>322</v>
      </c>
      <c r="D37" s="835"/>
      <c r="E37" s="836">
        <f>OTCHET!E143+OTCHET!E152+OTCHET!E161</f>
        <v>0</v>
      </c>
      <c r="F37" s="836">
        <f t="shared" si="0"/>
        <v>0</v>
      </c>
      <c r="G37" s="837">
        <f>OTCHET!I143+OTCHET!I152+OTCHET!I161</f>
        <v>0</v>
      </c>
      <c r="H37" s="838">
        <f>OTCHET!J143+OTCHET!J152+OTCHET!J161</f>
        <v>0</v>
      </c>
      <c r="I37" s="838">
        <f>OTCHET!K143+OTCHET!K152+OTCHET!K161</f>
        <v>0</v>
      </c>
      <c r="J37" s="833"/>
      <c r="K37" s="839" t="s">
        <v>322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2015</v>
      </c>
      <c r="C38" s="842" t="s">
        <v>63</v>
      </c>
      <c r="D38" s="759"/>
      <c r="E38" s="760">
        <f>E39+E43+E44+E46+SUM(E48:E52)+E55</f>
        <v>1098719</v>
      </c>
      <c r="F38" s="760">
        <f>F39+F43+F44+F46+SUM(F48:F52)+F55</f>
        <v>780709</v>
      </c>
      <c r="G38" s="761">
        <f>G39+G43+G44+G46+SUM(G48:G52)+G55</f>
        <v>65750</v>
      </c>
      <c r="H38" s="762">
        <f>H39+H43+H44+H46+SUM(H48:H52)+H55</f>
        <v>714959</v>
      </c>
      <c r="I38" s="1625">
        <f>I39+I43+I44+I46+SUM(I48:I52)+I55</f>
        <v>0</v>
      </c>
      <c r="J38" s="770"/>
      <c r="K38" s="764" t="s">
        <v>63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1071</v>
      </c>
      <c r="C39" s="928"/>
      <c r="D39" s="1624"/>
      <c r="E39" s="807">
        <f>SUM(E40:E42)</f>
        <v>386300</v>
      </c>
      <c r="F39" s="807">
        <f>SUM(F40:F42)</f>
        <v>325284</v>
      </c>
      <c r="G39" s="808">
        <f>SUM(G40:G42)</f>
        <v>45767</v>
      </c>
      <c r="H39" s="809">
        <f>SUM(H40:H42)</f>
        <v>279517</v>
      </c>
      <c r="I39" s="1372">
        <f>SUM(I40:I42)</f>
        <v>0</v>
      </c>
      <c r="J39" s="847"/>
      <c r="K39" s="810" t="s">
        <v>1072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1073</v>
      </c>
      <c r="C40" s="788" t="s">
        <v>60</v>
      </c>
      <c r="D40" s="863"/>
      <c r="E40" s="864">
        <f>OTCHET!E188</f>
        <v>298818</v>
      </c>
      <c r="F40" s="864">
        <f aca="true" t="shared" si="1" ref="F40:F55">+G40+H40+I40</f>
        <v>242240</v>
      </c>
      <c r="G40" s="865">
        <f>OTCHET!I188</f>
        <v>36971</v>
      </c>
      <c r="H40" s="866">
        <f>OTCHET!J188</f>
        <v>205269</v>
      </c>
      <c r="I40" s="1626">
        <f>OTCHET!K188</f>
        <v>0</v>
      </c>
      <c r="J40" s="847"/>
      <c r="K40" s="793" t="s">
        <v>60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627" t="s">
        <v>1074</v>
      </c>
      <c r="C41" s="1628" t="s">
        <v>61</v>
      </c>
      <c r="D41" s="1627"/>
      <c r="E41" s="1629">
        <f>OTCHET!E191</f>
        <v>25110</v>
      </c>
      <c r="F41" s="1629">
        <f t="shared" si="1"/>
        <v>31425</v>
      </c>
      <c r="G41" s="1630">
        <f>OTCHET!I191</f>
        <v>450</v>
      </c>
      <c r="H41" s="1631">
        <f>OTCHET!J191</f>
        <v>30975</v>
      </c>
      <c r="I41" s="1626">
        <f>OTCHET!K191</f>
        <v>0</v>
      </c>
      <c r="J41" s="847"/>
      <c r="K41" s="1637" t="s">
        <v>61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632" t="s">
        <v>1075</v>
      </c>
      <c r="C42" s="794" t="s">
        <v>2032</v>
      </c>
      <c r="D42" s="1632"/>
      <c r="E42" s="1633">
        <f>+OTCHET!E197+OTCHET!E205</f>
        <v>62372</v>
      </c>
      <c r="F42" s="1633">
        <f t="shared" si="1"/>
        <v>51619</v>
      </c>
      <c r="G42" s="1634">
        <f>+OTCHET!I197+OTCHET!I205</f>
        <v>8346</v>
      </c>
      <c r="H42" s="1635">
        <f>+OTCHET!J197+OTCHET!J205</f>
        <v>43273</v>
      </c>
      <c r="I42" s="1636">
        <f>+OTCHET!K197+OTCHET!K205</f>
        <v>0</v>
      </c>
      <c r="J42" s="847"/>
      <c r="K42" s="799" t="s">
        <v>2032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1076</v>
      </c>
      <c r="C43" s="849" t="s">
        <v>1163</v>
      </c>
      <c r="D43" s="848"/>
      <c r="E43" s="812">
        <f>+OTCHET!E206+OTCHET!E224+OTCHET!E273</f>
        <v>706119</v>
      </c>
      <c r="F43" s="812">
        <f t="shared" si="1"/>
        <v>451109</v>
      </c>
      <c r="G43" s="813">
        <f>+OTCHET!I206+OTCHET!I224+OTCHET!I273</f>
        <v>19983</v>
      </c>
      <c r="H43" s="814">
        <f>+OTCHET!J206+OTCHET!J224+OTCHET!J273</f>
        <v>431126</v>
      </c>
      <c r="I43" s="1370">
        <f>+OTCHET!K206+OTCHET!K224+OTCHET!K273</f>
        <v>0</v>
      </c>
      <c r="J43" s="847"/>
      <c r="K43" s="815" t="s">
        <v>1163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1077</v>
      </c>
      <c r="C44" s="773" t="s">
        <v>62</v>
      </c>
      <c r="D44" s="850"/>
      <c r="E44" s="774">
        <f>+OTCHET!E228+OTCHET!E234+OTCHET!E237+OTCHET!E238+OTCHET!E239+OTCHET!E240+OTCHET!E241</f>
        <v>0</v>
      </c>
      <c r="F44" s="774">
        <f t="shared" si="1"/>
        <v>0</v>
      </c>
      <c r="G44" s="775">
        <f>+OTCHET!I228+OTCHET!I234+OTCHET!I237+OTCHET!I238+OTCHET!I239+OTCHET!I240+OTCHET!I241</f>
        <v>0</v>
      </c>
      <c r="H44" s="776">
        <f>+OTCHET!J228+OTCHET!J234+OTCHET!J237+OTCHET!J238+OTCHET!J239+OTCHET!J240+OTCHET!J241</f>
        <v>0</v>
      </c>
      <c r="I44" s="1371">
        <f>+OTCHET!K228+OTCHET!K234+OTCHET!K237+OTCHET!K238+OTCHET!K239+OTCHET!K240+OTCHET!K241</f>
        <v>0</v>
      </c>
      <c r="J44" s="847"/>
      <c r="K44" s="777" t="s">
        <v>62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2035</v>
      </c>
      <c r="C45" s="851" t="s">
        <v>493</v>
      </c>
      <c r="D45" s="851"/>
      <c r="E45" s="852">
        <f>+OTCHET!E237+OTCHET!E238+OTCHET!E239+OTCHET!E240+OTCHET!E244+OTCHET!E245+OTCHET!E249</f>
        <v>0</v>
      </c>
      <c r="F45" s="852">
        <f t="shared" si="1"/>
        <v>0</v>
      </c>
      <c r="G45" s="853">
        <f>+OTCHET!I237+OTCHET!I238+OTCHET!I239+OTCHET!I240+OTCHET!I244+OTCHET!I245+OTCHET!I249</f>
        <v>0</v>
      </c>
      <c r="H45" s="85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7"/>
      <c r="K45" s="855" t="s">
        <v>493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1078</v>
      </c>
      <c r="C46" s="857" t="s">
        <v>1164</v>
      </c>
      <c r="D46" s="856"/>
      <c r="E46" s="858">
        <f>+OTCHET!E257+OTCHET!E258+OTCHET!E259+OTCHET!E260</f>
        <v>6300</v>
      </c>
      <c r="F46" s="858">
        <f t="shared" si="1"/>
        <v>4316</v>
      </c>
      <c r="G46" s="859">
        <f>+OTCHET!I257+OTCHET!I258+OTCHET!I259+OTCHET!I260</f>
        <v>0</v>
      </c>
      <c r="H46" s="860">
        <f>+OTCHET!J257+OTCHET!J258+OTCHET!J259+OTCHET!J260</f>
        <v>4316</v>
      </c>
      <c r="I46" s="1372">
        <f>+OTCHET!K257+OTCHET!K258+OTCHET!K259+OTCHET!K260</f>
        <v>0</v>
      </c>
      <c r="J46" s="847"/>
      <c r="K46" s="861" t="s">
        <v>1164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1383</v>
      </c>
      <c r="C47" s="851" t="s">
        <v>1384</v>
      </c>
      <c r="D47" s="851"/>
      <c r="E47" s="852">
        <f>+OTCHET!E258</f>
        <v>0</v>
      </c>
      <c r="F47" s="852">
        <f t="shared" si="1"/>
        <v>0</v>
      </c>
      <c r="G47" s="853">
        <f>+OTCHET!I258</f>
        <v>0</v>
      </c>
      <c r="H47" s="854">
        <f>+OTCHET!J258</f>
        <v>0</v>
      </c>
      <c r="I47" s="277">
        <f>+OTCHET!K258</f>
        <v>0</v>
      </c>
      <c r="J47" s="847"/>
      <c r="K47" s="855" t="s">
        <v>1384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1079</v>
      </c>
      <c r="C48" s="849" t="s">
        <v>511</v>
      </c>
      <c r="D48" s="848"/>
      <c r="E48" s="812">
        <f>+OTCHET!E267+OTCHET!E271+OTCHET!E272</f>
        <v>0</v>
      </c>
      <c r="F48" s="812">
        <f t="shared" si="1"/>
        <v>0</v>
      </c>
      <c r="G48" s="813">
        <f>+OTCHET!I267+OTCHET!I271+OTCHET!I272</f>
        <v>0</v>
      </c>
      <c r="H48" s="814">
        <f>+OTCHET!J267+OTCHET!J271+OTCHET!J272</f>
        <v>0</v>
      </c>
      <c r="I48" s="1370">
        <f>+OTCHET!K267+OTCHET!K271+OTCHET!K272</f>
        <v>0</v>
      </c>
      <c r="J48" s="847"/>
      <c r="K48" s="815" t="s">
        <v>1086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1080</v>
      </c>
      <c r="C49" s="849" t="s">
        <v>512</v>
      </c>
      <c r="D49" s="848"/>
      <c r="E49" s="812">
        <f>OTCHET!E277+OTCHET!E278+OTCHET!E286+OTCHET!E289</f>
        <v>0</v>
      </c>
      <c r="F49" s="812">
        <f t="shared" si="1"/>
        <v>0</v>
      </c>
      <c r="G49" s="813">
        <f>OTCHET!I277+OTCHET!I278+OTCHET!I286+OTCHET!I289</f>
        <v>0</v>
      </c>
      <c r="H49" s="814">
        <f>OTCHET!J277+OTCHET!J278+OTCHET!J286+OTCHET!J289</f>
        <v>0</v>
      </c>
      <c r="I49" s="1370">
        <f>OTCHET!K277+OTCHET!K278+OTCHET!K286+OTCHET!K289</f>
        <v>0</v>
      </c>
      <c r="J49" s="847"/>
      <c r="K49" s="815" t="s">
        <v>512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1081</v>
      </c>
      <c r="C50" s="849" t="s">
        <v>513</v>
      </c>
      <c r="D50" s="849"/>
      <c r="E50" s="812">
        <f>+OTCHET!E290</f>
        <v>0</v>
      </c>
      <c r="F50" s="812">
        <f t="shared" si="1"/>
        <v>0</v>
      </c>
      <c r="G50" s="813">
        <f>+OTCHET!I290</f>
        <v>0</v>
      </c>
      <c r="H50" s="814">
        <f>+OTCHET!J290</f>
        <v>0</v>
      </c>
      <c r="I50" s="1370">
        <f>+OTCHET!K290</f>
        <v>0</v>
      </c>
      <c r="J50" s="847"/>
      <c r="K50" s="815" t="s">
        <v>513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1082</v>
      </c>
      <c r="C51" s="773"/>
      <c r="D51" s="773"/>
      <c r="E51" s="774">
        <f>+OTCHET!E274</f>
        <v>0</v>
      </c>
      <c r="F51" s="774">
        <f>+G51+H51+I51</f>
        <v>0</v>
      </c>
      <c r="G51" s="775">
        <f>+OTCHET!I274</f>
        <v>0</v>
      </c>
      <c r="H51" s="776">
        <f>+OTCHET!J274</f>
        <v>0</v>
      </c>
      <c r="I51" s="1371">
        <f>+OTCHET!K274</f>
        <v>0</v>
      </c>
      <c r="J51" s="847"/>
      <c r="K51" s="777" t="s">
        <v>1085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1083</v>
      </c>
      <c r="C52" s="862" t="s">
        <v>1294</v>
      </c>
      <c r="D52" s="773"/>
      <c r="E52" s="774">
        <f>+OTCHET!E295</f>
        <v>0</v>
      </c>
      <c r="F52" s="774">
        <f t="shared" si="1"/>
        <v>0</v>
      </c>
      <c r="G52" s="775">
        <f>+OTCHET!I295</f>
        <v>0</v>
      </c>
      <c r="H52" s="776">
        <f>+OTCHET!J295</f>
        <v>0</v>
      </c>
      <c r="I52" s="1371">
        <f>+OTCHET!K295</f>
        <v>0</v>
      </c>
      <c r="J52" s="847"/>
      <c r="K52" s="777" t="s">
        <v>1294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2034</v>
      </c>
      <c r="C53" s="788" t="s">
        <v>494</v>
      </c>
      <c r="D53" s="863"/>
      <c r="E53" s="864">
        <f>OTCHET!E296</f>
        <v>0</v>
      </c>
      <c r="F53" s="864">
        <f t="shared" si="1"/>
        <v>0</v>
      </c>
      <c r="G53" s="865">
        <f>OTCHET!I296</f>
        <v>0</v>
      </c>
      <c r="H53" s="866">
        <f>OTCHET!J296</f>
        <v>0</v>
      </c>
      <c r="I53" s="1373">
        <f>OTCHET!K296</f>
        <v>0</v>
      </c>
      <c r="J53" s="847"/>
      <c r="K53" s="793" t="s">
        <v>494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520</v>
      </c>
      <c r="C54" s="868" t="s">
        <v>521</v>
      </c>
      <c r="D54" s="869"/>
      <c r="E54" s="870">
        <f>OTCHET!E298</f>
        <v>0</v>
      </c>
      <c r="F54" s="870">
        <f t="shared" si="1"/>
        <v>0</v>
      </c>
      <c r="G54" s="871">
        <f>OTCHET!I298</f>
        <v>0</v>
      </c>
      <c r="H54" s="872">
        <f>OTCHET!J298</f>
        <v>0</v>
      </c>
      <c r="I54" s="1374">
        <f>OTCHET!K298</f>
        <v>0</v>
      </c>
      <c r="J54" s="847"/>
      <c r="K54" s="805" t="s">
        <v>521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1084</v>
      </c>
      <c r="C55" s="818" t="s">
        <v>2033</v>
      </c>
      <c r="D55" s="874"/>
      <c r="E55" s="875">
        <f>+OTCHET!E299</f>
        <v>0</v>
      </c>
      <c r="F55" s="875">
        <f t="shared" si="1"/>
        <v>0</v>
      </c>
      <c r="G55" s="876">
        <f>+OTCHET!I299</f>
        <v>0</v>
      </c>
      <c r="H55" s="877">
        <f>+OTCHET!J299</f>
        <v>0</v>
      </c>
      <c r="I55" s="877">
        <f>+OTCHET!K299</f>
        <v>0</v>
      </c>
      <c r="J55" s="833"/>
      <c r="K55" s="878" t="s">
        <v>2033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323</v>
      </c>
      <c r="C56" s="880" t="s">
        <v>1311</v>
      </c>
      <c r="D56" s="880"/>
      <c r="E56" s="881">
        <f>+E57+E58+E62</f>
        <v>1035685</v>
      </c>
      <c r="F56" s="881">
        <f>+F57+F58+F62</f>
        <v>704984</v>
      </c>
      <c r="G56" s="882">
        <f>+G57+G58+G62</f>
        <v>42345</v>
      </c>
      <c r="H56" s="883">
        <f>+H57+H58+H62</f>
        <v>662639</v>
      </c>
      <c r="I56" s="884">
        <f>+I57+I58+I62</f>
        <v>0</v>
      </c>
      <c r="J56" s="770"/>
      <c r="K56" s="885" t="s">
        <v>1311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324</v>
      </c>
      <c r="C57" s="857" t="s">
        <v>1297</v>
      </c>
      <c r="D57" s="856"/>
      <c r="E57" s="886">
        <f>+OTCHET!E363+OTCHET!E377+OTCHET!E390</f>
        <v>0</v>
      </c>
      <c r="F57" s="886">
        <f aca="true" t="shared" si="2" ref="F57:F63">+G57+H57+I57</f>
        <v>0</v>
      </c>
      <c r="G57" s="887">
        <f>+OTCHET!I363+OTCHET!I377+OTCHET!I390</f>
        <v>0</v>
      </c>
      <c r="H57" s="888">
        <f>+OTCHET!J363+OTCHET!J377+OTCHET!J390</f>
        <v>0</v>
      </c>
      <c r="I57" s="888">
        <f>+OTCHET!K363+OTCHET!K377+OTCHET!K390</f>
        <v>0</v>
      </c>
      <c r="J57" s="833"/>
      <c r="K57" s="889" t="s">
        <v>1297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2016</v>
      </c>
      <c r="C58" s="849" t="s">
        <v>1312</v>
      </c>
      <c r="D58" s="848"/>
      <c r="E58" s="890">
        <f>+OTCHET!E385+OTCHET!E393+OTCHET!E398+OTCHET!E401+OTCHET!E404+OTCHET!E407+OTCHET!E408+OTCHET!E411+OTCHET!E424+OTCHET!E425+OTCHET!E426+OTCHET!E427+OTCHET!E428</f>
        <v>1035685</v>
      </c>
      <c r="F58" s="890">
        <f t="shared" si="2"/>
        <v>704984</v>
      </c>
      <c r="G58" s="891">
        <f>+OTCHET!I385+OTCHET!I393+OTCHET!I398+OTCHET!I401+OTCHET!I404+OTCHET!I407+OTCHET!I408+OTCHET!I411+OTCHET!I424+OTCHET!I425+OTCHET!I426+OTCHET!I427+OTCHET!I428</f>
        <v>42345</v>
      </c>
      <c r="H58" s="892">
        <f>+OTCHET!J385+OTCHET!J393+OTCHET!J398+OTCHET!J401+OTCHET!J404+OTCHET!J407+OTCHET!J408+OTCHET!J411+OTCHET!J424+OTCHET!J425+OTCHET!J426+OTCHET!J427+OTCHET!J428</f>
        <v>662639</v>
      </c>
      <c r="I58" s="892">
        <f>+OTCHET!K385+OTCHET!K393+OTCHET!K398+OTCHET!K401+OTCHET!K404+OTCHET!K407+OTCHET!K408+OTCHET!K411+OTCHET!K424+OTCHET!K425+OTCHET!K426+OTCHET!K427+OTCHET!K428</f>
        <v>0</v>
      </c>
      <c r="J58" s="833"/>
      <c r="K58" s="893" t="s">
        <v>1312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487</v>
      </c>
      <c r="C59" s="773" t="s">
        <v>495</v>
      </c>
      <c r="D59" s="850"/>
      <c r="E59" s="894">
        <f>+OTCHET!E424+OTCHET!E425+OTCHET!E426+OTCHET!E427+OTCHET!E428</f>
        <v>-280729</v>
      </c>
      <c r="F59" s="894">
        <f t="shared" si="2"/>
        <v>-177343</v>
      </c>
      <c r="G59" s="895">
        <f>+OTCHET!I424+OTCHET!I425+OTCHET!I426+OTCHET!I427+OTCHET!I428</f>
        <v>0</v>
      </c>
      <c r="H59" s="896">
        <f>+OTCHET!J424+OTCHET!J425+OTCHET!J426+OTCHET!J427+OTCHET!J428</f>
        <v>-177343</v>
      </c>
      <c r="I59" s="896">
        <f>+OTCHET!K424+OTCHET!K425+OTCHET!K426+OTCHET!K427+OTCHET!K428</f>
        <v>0</v>
      </c>
      <c r="J59" s="833"/>
      <c r="K59" s="897" t="s">
        <v>495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1299</v>
      </c>
      <c r="C60" s="778" t="s">
        <v>485</v>
      </c>
      <c r="D60" s="898"/>
      <c r="E60" s="899">
        <f>OTCHET!E407</f>
        <v>0</v>
      </c>
      <c r="F60" s="899">
        <f t="shared" si="2"/>
        <v>0</v>
      </c>
      <c r="G60" s="900">
        <f>OTCHET!I407</f>
        <v>0</v>
      </c>
      <c r="H60" s="901">
        <f>OTCHET!J407</f>
        <v>0</v>
      </c>
      <c r="I60" s="901">
        <f>OTCHET!K407</f>
        <v>0</v>
      </c>
      <c r="J60" s="833"/>
      <c r="K60" s="902" t="s">
        <v>485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1153</v>
      </c>
      <c r="C62" s="835" t="s">
        <v>64</v>
      </c>
      <c r="D62" s="905"/>
      <c r="E62" s="836">
        <f>OTCHET!E414</f>
        <v>0</v>
      </c>
      <c r="F62" s="836">
        <f t="shared" si="2"/>
        <v>0</v>
      </c>
      <c r="G62" s="837">
        <f>OTCHET!I414</f>
        <v>0</v>
      </c>
      <c r="H62" s="838">
        <f>OTCHET!J414</f>
        <v>0</v>
      </c>
      <c r="I62" s="838">
        <f>OTCHET!K414</f>
        <v>0</v>
      </c>
      <c r="J62" s="833"/>
      <c r="K62" s="839" t="s">
        <v>64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1310</v>
      </c>
      <c r="C63" s="907" t="s">
        <v>518</v>
      </c>
      <c r="D63" s="908"/>
      <c r="E63" s="909">
        <f>+OTCHET!E250</f>
        <v>0</v>
      </c>
      <c r="F63" s="909">
        <f t="shared" si="2"/>
        <v>0</v>
      </c>
      <c r="G63" s="910">
        <f>+OTCHET!I250</f>
        <v>0</v>
      </c>
      <c r="H63" s="911">
        <f>+OTCHET!J250</f>
        <v>0</v>
      </c>
      <c r="I63" s="911">
        <f>+OTCHET!K250</f>
        <v>0</v>
      </c>
      <c r="J63" s="833"/>
      <c r="K63" s="912" t="s">
        <v>518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198</v>
      </c>
      <c r="C64" s="914"/>
      <c r="D64" s="914"/>
      <c r="E64" s="915">
        <f>+E22-E38+E56-E63</f>
        <v>-63034</v>
      </c>
      <c r="F64" s="915">
        <f>+F22-F38+F56-F63</f>
        <v>-75706</v>
      </c>
      <c r="G64" s="916">
        <f>+G22-G38+G56-G63</f>
        <v>-23405</v>
      </c>
      <c r="H64" s="917">
        <f>+H22-H38+H56-H63</f>
        <v>-52301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519</v>
      </c>
      <c r="C66" s="842" t="s">
        <v>2017</v>
      </c>
      <c r="D66" s="842"/>
      <c r="E66" s="924">
        <f>SUM(+E68+E76+E77+E84+E85+E86+E89+E90+E91+E92+E93+E94+E95)</f>
        <v>63034</v>
      </c>
      <c r="F66" s="924">
        <f>SUM(+F68+F76+F77+F84+F85+F86+F89+F90+F91+F92+F93+F94+F95)</f>
        <v>75706</v>
      </c>
      <c r="G66" s="925">
        <f>SUM(+G68+G76+G77+G84+G85+G86+G89+G90+G91+G92+G93+G94+G95)</f>
        <v>23405</v>
      </c>
      <c r="H66" s="926">
        <f>SUM(+H68+H76+H77+H84+H85+H86+H89+H90+H91+H92+H93+H94+H95)</f>
        <v>52301</v>
      </c>
      <c r="I66" s="926">
        <f>SUM(+I68+I76+I77+I84+I85+I86+I89+I90+I91+I92+I93+I94+I95)</f>
        <v>0</v>
      </c>
      <c r="J66" s="833"/>
      <c r="K66" s="927" t="s">
        <v>2017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2018</v>
      </c>
      <c r="C68" s="773" t="s">
        <v>2036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2036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2019</v>
      </c>
      <c r="C69" s="829" t="s">
        <v>496</v>
      </c>
      <c r="D69" s="829"/>
      <c r="E69" s="830">
        <f>+OTCHET!E484+OTCHET!E485+OTCHET!E488+OTCHET!E489+OTCHET!E492+OTCHET!E493+OTCHET!E497</f>
        <v>0</v>
      </c>
      <c r="F69" s="830">
        <f aca="true" t="shared" si="3" ref="F69:F76">+G69+H69+I69</f>
        <v>0</v>
      </c>
      <c r="G69" s="831">
        <f>+OTCHET!I484+OTCHET!I485+OTCHET!I488+OTCHET!I489+OTCHET!I492+OTCHET!I493+OTCHET!I497</f>
        <v>0</v>
      </c>
      <c r="H69" s="832">
        <f>+OTCHET!J484+OTCHET!J485+OTCHET!J488+OTCHET!J489+OTCHET!J492+OTCHET!J493+OTCHET!J497</f>
        <v>0</v>
      </c>
      <c r="I69" s="832">
        <f>+OTCHET!K484+OTCHET!K485+OTCHET!K488+OTCHET!K489+OTCHET!K492+OTCHET!K493+OTCHET!K497</f>
        <v>0</v>
      </c>
      <c r="J69" s="833"/>
      <c r="K69" s="834" t="s">
        <v>496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2020</v>
      </c>
      <c r="C70" s="849" t="s">
        <v>497</v>
      </c>
      <c r="D70" s="849"/>
      <c r="E70" s="890">
        <f>+OTCHET!E486+OTCHET!E487+OTCHET!E490+OTCHET!E491+OTCHET!E494+OTCHET!E495+OTCHET!E496+OTCHET!E498</f>
        <v>0</v>
      </c>
      <c r="F70" s="890">
        <f t="shared" si="3"/>
        <v>0</v>
      </c>
      <c r="G70" s="891">
        <f>+OTCHET!I486+OTCHET!I487+OTCHET!I490+OTCHET!I491+OTCHET!I494+OTCHET!I495+OTCHET!I496+OTCHET!I498</f>
        <v>0</v>
      </c>
      <c r="H70" s="892">
        <f>+OTCHET!J486+OTCHET!J487+OTCHET!J490+OTCHET!J491+OTCHET!J494+OTCHET!J495+OTCHET!J496+OTCHET!J498</f>
        <v>0</v>
      </c>
      <c r="I70" s="892">
        <f>+OTCHET!K486+OTCHET!K487+OTCHET!K490+OTCHET!K491+OTCHET!K494+OTCHET!K495+OTCHET!K496+OTCHET!K498</f>
        <v>0</v>
      </c>
      <c r="J70" s="833"/>
      <c r="K70" s="893" t="s">
        <v>497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2021</v>
      </c>
      <c r="C71" s="849" t="s">
        <v>65</v>
      </c>
      <c r="D71" s="849"/>
      <c r="E71" s="890">
        <f>+OTCHET!E499</f>
        <v>0</v>
      </c>
      <c r="F71" s="890">
        <f t="shared" si="3"/>
        <v>0</v>
      </c>
      <c r="G71" s="891">
        <f>+OTCHET!I499</f>
        <v>0</v>
      </c>
      <c r="H71" s="892">
        <f>+OTCHET!J499</f>
        <v>0</v>
      </c>
      <c r="I71" s="892">
        <f>+OTCHET!K499</f>
        <v>0</v>
      </c>
      <c r="J71" s="833"/>
      <c r="K71" s="893" t="s">
        <v>65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199</v>
      </c>
      <c r="C72" s="849" t="s">
        <v>66</v>
      </c>
      <c r="D72" s="849"/>
      <c r="E72" s="890">
        <f>+OTCHET!E504</f>
        <v>0</v>
      </c>
      <c r="F72" s="890">
        <f t="shared" si="3"/>
        <v>0</v>
      </c>
      <c r="G72" s="891">
        <f>+OTCHET!I504</f>
        <v>0</v>
      </c>
      <c r="H72" s="892">
        <f>+OTCHET!J504</f>
        <v>0</v>
      </c>
      <c r="I72" s="892">
        <f>+OTCHET!K504</f>
        <v>0</v>
      </c>
      <c r="J72" s="833"/>
      <c r="K72" s="893" t="s">
        <v>66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2022</v>
      </c>
      <c r="C73" s="849" t="s">
        <v>498</v>
      </c>
      <c r="D73" s="849"/>
      <c r="E73" s="890">
        <f>+OTCHET!E544</f>
        <v>0</v>
      </c>
      <c r="F73" s="890">
        <f t="shared" si="3"/>
        <v>0</v>
      </c>
      <c r="G73" s="891">
        <f>+OTCHET!I544</f>
        <v>0</v>
      </c>
      <c r="H73" s="892">
        <f>+OTCHET!J544</f>
        <v>0</v>
      </c>
      <c r="I73" s="892">
        <f>+OTCHET!K544</f>
        <v>0</v>
      </c>
      <c r="J73" s="833"/>
      <c r="K73" s="893" t="s">
        <v>498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509</v>
      </c>
      <c r="C74" s="938" t="s">
        <v>499</v>
      </c>
      <c r="D74" s="938"/>
      <c r="E74" s="890">
        <f>+OTCHET!E583+OTCHET!E584</f>
        <v>0</v>
      </c>
      <c r="F74" s="890">
        <f t="shared" si="3"/>
        <v>0</v>
      </c>
      <c r="G74" s="891">
        <f>+OTCHET!I583+OTCHET!I584</f>
        <v>0</v>
      </c>
      <c r="H74" s="892">
        <f>+OTCHET!J583+OTCHET!J584</f>
        <v>0</v>
      </c>
      <c r="I74" s="892">
        <f>+OTCHET!K583+OTCHET!K584</f>
        <v>0</v>
      </c>
      <c r="J74" s="833"/>
      <c r="K74" s="893" t="s">
        <v>499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2024</v>
      </c>
      <c r="C75" s="939" t="s">
        <v>500</v>
      </c>
      <c r="D75" s="939"/>
      <c r="E75" s="836">
        <f>+OTCHET!E585+OTCHET!E586+OTCHET!E587</f>
        <v>0</v>
      </c>
      <c r="F75" s="836">
        <f t="shared" si="3"/>
        <v>0</v>
      </c>
      <c r="G75" s="837">
        <f>+OTCHET!I585+OTCHET!I586+OTCHET!I587</f>
        <v>0</v>
      </c>
      <c r="H75" s="838">
        <f>+OTCHET!J585+OTCHET!J586+OTCHET!J587</f>
        <v>0</v>
      </c>
      <c r="I75" s="838">
        <f>+OTCHET!K585+OTCHET!K586+OTCHET!K587</f>
        <v>0</v>
      </c>
      <c r="J75" s="833"/>
      <c r="K75" s="839" t="s">
        <v>500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2023</v>
      </c>
      <c r="C76" s="857" t="s">
        <v>67</v>
      </c>
      <c r="D76" s="856"/>
      <c r="E76" s="886">
        <f>OTCHET!E463</f>
        <v>0</v>
      </c>
      <c r="F76" s="886">
        <f t="shared" si="3"/>
        <v>0</v>
      </c>
      <c r="G76" s="887">
        <f>OTCHET!I463</f>
        <v>0</v>
      </c>
      <c r="H76" s="888">
        <f>OTCHET!J463</f>
        <v>0</v>
      </c>
      <c r="I76" s="888">
        <f>OTCHET!K463</f>
        <v>0</v>
      </c>
      <c r="J76" s="833"/>
      <c r="K76" s="889" t="s">
        <v>67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2025</v>
      </c>
      <c r="C77" s="773" t="s">
        <v>2037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2037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2026</v>
      </c>
      <c r="C78" s="829" t="s">
        <v>501</v>
      </c>
      <c r="D78" s="829"/>
      <c r="E78" s="830">
        <f>+OTCHET!E468+OTCHET!E471</f>
        <v>0</v>
      </c>
      <c r="F78" s="830">
        <f aca="true" t="shared" si="4" ref="F78:F85">+G78+H78+I78</f>
        <v>0</v>
      </c>
      <c r="G78" s="831">
        <f>+OTCHET!I468+OTCHET!I471</f>
        <v>0</v>
      </c>
      <c r="H78" s="832">
        <f>+OTCHET!J468+OTCHET!J471</f>
        <v>0</v>
      </c>
      <c r="I78" s="832">
        <f>+OTCHET!K468+OTCHET!K471</f>
        <v>0</v>
      </c>
      <c r="J78" s="833"/>
      <c r="K78" s="834" t="s">
        <v>501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2027</v>
      </c>
      <c r="C79" s="849" t="s">
        <v>502</v>
      </c>
      <c r="D79" s="849"/>
      <c r="E79" s="890">
        <f>+OTCHET!E469+OTCHET!E472</f>
        <v>0</v>
      </c>
      <c r="F79" s="890">
        <f t="shared" si="4"/>
        <v>0</v>
      </c>
      <c r="G79" s="891">
        <f>+OTCHET!I469+OTCHET!I472</f>
        <v>0</v>
      </c>
      <c r="H79" s="892">
        <f>+OTCHET!J469+OTCHET!J472</f>
        <v>0</v>
      </c>
      <c r="I79" s="892">
        <f>+OTCHET!K469+OTCHET!K472</f>
        <v>0</v>
      </c>
      <c r="J79" s="833"/>
      <c r="K79" s="893" t="s">
        <v>502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200</v>
      </c>
      <c r="C80" s="849" t="s">
        <v>503</v>
      </c>
      <c r="D80" s="849"/>
      <c r="E80" s="890">
        <f>OTCHET!E473</f>
        <v>0</v>
      </c>
      <c r="F80" s="890">
        <f t="shared" si="4"/>
        <v>0</v>
      </c>
      <c r="G80" s="891">
        <f>OTCHET!I473</f>
        <v>0</v>
      </c>
      <c r="H80" s="892">
        <f>OTCHET!J473</f>
        <v>0</v>
      </c>
      <c r="I80" s="892">
        <f>OTCHET!K473</f>
        <v>0</v>
      </c>
      <c r="J80" s="833"/>
      <c r="K80" s="893" t="s">
        <v>503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1296</v>
      </c>
      <c r="C82" s="849" t="s">
        <v>504</v>
      </c>
      <c r="D82" s="849"/>
      <c r="E82" s="890">
        <f>+OTCHET!E481</f>
        <v>0</v>
      </c>
      <c r="F82" s="890">
        <f t="shared" si="4"/>
        <v>0</v>
      </c>
      <c r="G82" s="891">
        <f>+OTCHET!I481</f>
        <v>0</v>
      </c>
      <c r="H82" s="892">
        <f>+OTCHET!J481</f>
        <v>0</v>
      </c>
      <c r="I82" s="892">
        <f>+OTCHET!K481</f>
        <v>0</v>
      </c>
      <c r="J82" s="833"/>
      <c r="K82" s="893" t="s">
        <v>504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1295</v>
      </c>
      <c r="C83" s="835" t="s">
        <v>505</v>
      </c>
      <c r="D83" s="835"/>
      <c r="E83" s="836">
        <f>+OTCHET!E482</f>
        <v>0</v>
      </c>
      <c r="F83" s="836">
        <f t="shared" si="4"/>
        <v>0</v>
      </c>
      <c r="G83" s="837">
        <f>+OTCHET!I482</f>
        <v>0</v>
      </c>
      <c r="H83" s="838">
        <f>+OTCHET!J482</f>
        <v>0</v>
      </c>
      <c r="I83" s="838">
        <f>+OTCHET!K482</f>
        <v>0</v>
      </c>
      <c r="J83" s="833"/>
      <c r="K83" s="839" t="s">
        <v>505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201</v>
      </c>
      <c r="C84" s="857" t="s">
        <v>68</v>
      </c>
      <c r="D84" s="856"/>
      <c r="E84" s="886">
        <f>OTCHET!E537</f>
        <v>0</v>
      </c>
      <c r="F84" s="886">
        <f t="shared" si="4"/>
        <v>0</v>
      </c>
      <c r="G84" s="887">
        <f>OTCHET!I537</f>
        <v>0</v>
      </c>
      <c r="H84" s="888">
        <f>OTCHET!J537</f>
        <v>0</v>
      </c>
      <c r="I84" s="888">
        <f>OTCHET!K537</f>
        <v>0</v>
      </c>
      <c r="J84" s="833"/>
      <c r="K84" s="889" t="s">
        <v>68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202</v>
      </c>
      <c r="C85" s="849" t="s">
        <v>69</v>
      </c>
      <c r="D85" s="848"/>
      <c r="E85" s="890">
        <f>OTCHET!E538</f>
        <v>0</v>
      </c>
      <c r="F85" s="890">
        <f t="shared" si="4"/>
        <v>0</v>
      </c>
      <c r="G85" s="891">
        <f>OTCHET!I538</f>
        <v>0</v>
      </c>
      <c r="H85" s="892">
        <f>OTCHET!J538</f>
        <v>0</v>
      </c>
      <c r="I85" s="892">
        <f>OTCHET!K538</f>
        <v>0</v>
      </c>
      <c r="J85" s="833"/>
      <c r="K85" s="893" t="s">
        <v>69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75</v>
      </c>
      <c r="C86" s="773" t="s">
        <v>462</v>
      </c>
      <c r="D86" s="850"/>
      <c r="E86" s="894">
        <f>+E87+E88</f>
        <v>0</v>
      </c>
      <c r="F86" s="894">
        <f>+F87+F88</f>
        <v>23405</v>
      </c>
      <c r="G86" s="895">
        <f>+G87+G88</f>
        <v>23405</v>
      </c>
      <c r="H86" s="896">
        <f>+H87+H88</f>
        <v>0</v>
      </c>
      <c r="I86" s="896">
        <f>+I87+I88</f>
        <v>0</v>
      </c>
      <c r="J86" s="833"/>
      <c r="K86" s="897" t="s">
        <v>462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74</v>
      </c>
      <c r="C87" s="829" t="s">
        <v>463</v>
      </c>
      <c r="D87" s="940"/>
      <c r="E87" s="830">
        <f>+OTCHET!E505+OTCHET!E514+OTCHET!E518+OTCHET!E545</f>
        <v>0</v>
      </c>
      <c r="F87" s="830">
        <f aca="true" t="shared" si="5" ref="F87:F96">+G87+H87+I87</f>
        <v>0</v>
      </c>
      <c r="G87" s="831">
        <f>+OTCHET!I505+OTCHET!I514+OTCHET!I518+OTCHET!I545</f>
        <v>0</v>
      </c>
      <c r="H87" s="832">
        <f>+OTCHET!J505+OTCHET!J514+OTCHET!J518+OTCHET!J545</f>
        <v>0</v>
      </c>
      <c r="I87" s="832">
        <f>+OTCHET!K505+OTCHET!K514+OTCHET!K518+OTCHET!K545</f>
        <v>0</v>
      </c>
      <c r="J87" s="833"/>
      <c r="K87" s="834" t="s">
        <v>463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2029</v>
      </c>
      <c r="C88" s="835" t="s">
        <v>325</v>
      </c>
      <c r="D88" s="941"/>
      <c r="E88" s="836">
        <f>+OTCHET!E523+OTCHET!E526+OTCHET!E546</f>
        <v>0</v>
      </c>
      <c r="F88" s="836">
        <f t="shared" si="5"/>
        <v>23405</v>
      </c>
      <c r="G88" s="837">
        <f>+OTCHET!I523+OTCHET!I526+OTCHET!I546</f>
        <v>23405</v>
      </c>
      <c r="H88" s="838">
        <f>+OTCHET!J523+OTCHET!J526+OTCHET!J546</f>
        <v>0</v>
      </c>
      <c r="I88" s="838">
        <f>+OTCHET!K523+OTCHET!K526+OTCHET!K546</f>
        <v>0</v>
      </c>
      <c r="J88" s="833"/>
      <c r="K88" s="839" t="s">
        <v>325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1154</v>
      </c>
      <c r="C89" s="857" t="s">
        <v>70</v>
      </c>
      <c r="D89" s="942"/>
      <c r="E89" s="886">
        <f>OTCHET!E533</f>
        <v>0</v>
      </c>
      <c r="F89" s="886">
        <f t="shared" si="5"/>
        <v>0</v>
      </c>
      <c r="G89" s="887">
        <f>OTCHET!I533</f>
        <v>0</v>
      </c>
      <c r="H89" s="888">
        <f>OTCHET!J533</f>
        <v>0</v>
      </c>
      <c r="I89" s="888">
        <f>OTCHET!K533</f>
        <v>0</v>
      </c>
      <c r="J89" s="833"/>
      <c r="K89" s="889" t="s">
        <v>70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73</v>
      </c>
      <c r="C90" s="849" t="s">
        <v>506</v>
      </c>
      <c r="D90" s="848"/>
      <c r="E90" s="890">
        <f>+OTCHET!E569+OTCHET!E570+OTCHET!E571+OTCHET!E572+OTCHET!E573+OTCHET!E574</f>
        <v>63034</v>
      </c>
      <c r="F90" s="890">
        <f t="shared" si="5"/>
        <v>63034</v>
      </c>
      <c r="G90" s="891">
        <f>+OTCHET!I569+OTCHET!I570+OTCHET!I571+OTCHET!I572+OTCHET!I573+OTCHET!I574</f>
        <v>0</v>
      </c>
      <c r="H90" s="892">
        <f>+OTCHET!J569+OTCHET!J570+OTCHET!J571+OTCHET!J572+OTCHET!J573+OTCHET!J574</f>
        <v>63034</v>
      </c>
      <c r="I90" s="892">
        <f>+OTCHET!K569+OTCHET!K570+OTCHET!K571+OTCHET!K572+OTCHET!K573+OTCHET!K574</f>
        <v>0</v>
      </c>
      <c r="J90" s="833"/>
      <c r="K90" s="893" t="s">
        <v>506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72</v>
      </c>
      <c r="C91" s="938" t="s">
        <v>507</v>
      </c>
      <c r="D91" s="938"/>
      <c r="E91" s="812">
        <f>+OTCHET!E575+OTCHET!E576+OTCHET!E577+OTCHET!E578+OTCHET!E579+OTCHET!E580+OTCHET!E581</f>
        <v>0</v>
      </c>
      <c r="F91" s="812">
        <f t="shared" si="5"/>
        <v>-10733</v>
      </c>
      <c r="G91" s="813">
        <f>+OTCHET!I575+OTCHET!I576+OTCHET!I577+OTCHET!I578+OTCHET!I579+OTCHET!I580+OTCHET!I581</f>
        <v>0</v>
      </c>
      <c r="H91" s="814">
        <f>+OTCHET!J575+OTCHET!J576+OTCHET!J577+OTCHET!J578+OTCHET!J579+OTCHET!J580+OTCHET!J581</f>
        <v>-10733</v>
      </c>
      <c r="I91" s="814">
        <f>+OTCHET!K575+OTCHET!K576+OTCHET!K577+OTCHET!K578+OTCHET!K579+OTCHET!K580+OTCHET!K581</f>
        <v>0</v>
      </c>
      <c r="J91" s="833"/>
      <c r="K91" s="815" t="s">
        <v>507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71</v>
      </c>
      <c r="C92" s="849" t="s">
        <v>508</v>
      </c>
      <c r="D92" s="938"/>
      <c r="E92" s="812">
        <f>+OTCHET!E582</f>
        <v>0</v>
      </c>
      <c r="F92" s="812">
        <f t="shared" si="5"/>
        <v>0</v>
      </c>
      <c r="G92" s="813">
        <f>+OTCHET!I582</f>
        <v>0</v>
      </c>
      <c r="H92" s="814">
        <f>+OTCHET!J582</f>
        <v>0</v>
      </c>
      <c r="I92" s="814">
        <f>+OTCHET!K582</f>
        <v>0</v>
      </c>
      <c r="J92" s="833"/>
      <c r="K92" s="815" t="s">
        <v>508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514</v>
      </c>
      <c r="C93" s="849" t="s">
        <v>515</v>
      </c>
      <c r="D93" s="849"/>
      <c r="E93" s="812">
        <f>+OTCHET!E589+OTCHET!E590</f>
        <v>0</v>
      </c>
      <c r="F93" s="812">
        <f t="shared" si="5"/>
        <v>0</v>
      </c>
      <c r="G93" s="813">
        <f>+OTCHET!I589+OTCHET!I590</f>
        <v>0</v>
      </c>
      <c r="H93" s="814">
        <f>+OTCHET!J589+OTCHET!J590</f>
        <v>0</v>
      </c>
      <c r="I93" s="814">
        <f>+OTCHET!K589+OTCHET!K590</f>
        <v>0</v>
      </c>
      <c r="J93" s="833"/>
      <c r="K93" s="815" t="s">
        <v>515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516</v>
      </c>
      <c r="C94" s="938" t="s">
        <v>517</v>
      </c>
      <c r="D94" s="849"/>
      <c r="E94" s="812">
        <f>+OTCHET!E591+OTCHET!E592</f>
        <v>0</v>
      </c>
      <c r="F94" s="812">
        <f t="shared" si="5"/>
        <v>0</v>
      </c>
      <c r="G94" s="813">
        <f>+OTCHET!I591+OTCHET!I592</f>
        <v>0</v>
      </c>
      <c r="H94" s="814">
        <f>+OTCHET!J591+OTCHET!J592</f>
        <v>0</v>
      </c>
      <c r="I94" s="814">
        <f>+OTCHET!K591+OTCHET!K592</f>
        <v>0</v>
      </c>
      <c r="J94" s="833"/>
      <c r="K94" s="815" t="s">
        <v>517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203</v>
      </c>
      <c r="C95" s="773" t="s">
        <v>2030</v>
      </c>
      <c r="D95" s="773"/>
      <c r="E95" s="774">
        <f>OTCHET!E593</f>
        <v>0</v>
      </c>
      <c r="F95" s="774">
        <f t="shared" si="5"/>
        <v>0</v>
      </c>
      <c r="G95" s="775">
        <f>OTCHET!I593</f>
        <v>0</v>
      </c>
      <c r="H95" s="776">
        <f>OTCHET!J593</f>
        <v>0</v>
      </c>
      <c r="I95" s="776">
        <f>OTCHET!K593</f>
        <v>0</v>
      </c>
      <c r="J95" s="833"/>
      <c r="K95" s="777" t="s">
        <v>2030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1386</v>
      </c>
      <c r="C96" s="944" t="s">
        <v>1385</v>
      </c>
      <c r="D96" s="944"/>
      <c r="E96" s="1436">
        <f>+OTCHET!E596</f>
        <v>0</v>
      </c>
      <c r="F96" s="1436">
        <f t="shared" si="5"/>
        <v>0</v>
      </c>
      <c r="G96" s="1437">
        <f>+OTCHET!I596</f>
        <v>0</v>
      </c>
      <c r="H96" s="1438">
        <f>+OTCHET!J596</f>
        <v>0</v>
      </c>
      <c r="I96" s="1439">
        <f>+OTCHET!K596</f>
        <v>0</v>
      </c>
      <c r="J96" s="833"/>
      <c r="K96" s="1440" t="s">
        <v>1385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51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52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53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54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55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53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54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+OTCHET!H607</f>
        <v>0</v>
      </c>
      <c r="C107" s="957"/>
      <c r="D107" s="957"/>
      <c r="E107" s="669"/>
      <c r="F107" s="700"/>
      <c r="G107" s="1335">
        <f>+OTCHET!E607</f>
        <v>0</v>
      </c>
      <c r="H107" s="1335">
        <f>+OTCHET!F607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204</v>
      </c>
      <c r="C108" s="963"/>
      <c r="D108" s="963"/>
      <c r="E108" s="964"/>
      <c r="F108" s="964"/>
      <c r="G108" s="1731" t="s">
        <v>205</v>
      </c>
      <c r="H108" s="1731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94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724" t="str">
        <f>+OTCHET!D605</f>
        <v>Ширин Хабиб</v>
      </c>
      <c r="F110" s="1724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92</v>
      </c>
      <c r="C113" s="957"/>
      <c r="D113" s="957"/>
      <c r="E113" s="968"/>
      <c r="F113" s="968"/>
      <c r="G113" s="686"/>
      <c r="H113" s="970" t="s">
        <v>95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724" t="str">
        <f>+OTCHET!G602</f>
        <v>Мерал Мехмед</v>
      </c>
      <c r="F114" s="1724"/>
      <c r="G114" s="973"/>
      <c r="H114" s="686"/>
      <c r="I114" s="1334" t="str">
        <f>+OTCHET!G605</f>
        <v>ипж Сунай Хасан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213" operator="equal" stopIfTrue="1">
      <formula>0</formula>
    </cfRule>
  </conditionalFormatting>
  <conditionalFormatting sqref="I114 E110">
    <cfRule type="cellIs" priority="17" dxfId="200" operator="equal" stopIfTrue="1">
      <formula>0</formula>
    </cfRule>
  </conditionalFormatting>
  <conditionalFormatting sqref="E114:F114">
    <cfRule type="cellIs" priority="16" dxfId="200" operator="equal" stopIfTrue="1">
      <formula>0</formula>
    </cfRule>
  </conditionalFormatting>
  <conditionalFormatting sqref="E15">
    <cfRule type="cellIs" priority="11" dxfId="203" operator="equal" stopIfTrue="1">
      <formula>98</formula>
    </cfRule>
    <cfRule type="cellIs" priority="12" dxfId="204" operator="equal" stopIfTrue="1">
      <formula>96</formula>
    </cfRule>
    <cfRule type="cellIs" priority="13" dxfId="205" operator="equal" stopIfTrue="1">
      <formula>42</formula>
    </cfRule>
    <cfRule type="cellIs" priority="14" dxfId="206" operator="equal" stopIfTrue="1">
      <formula>97</formula>
    </cfRule>
    <cfRule type="cellIs" priority="15" dxfId="207" operator="equal" stopIfTrue="1">
      <formula>33</formula>
    </cfRule>
  </conditionalFormatting>
  <conditionalFormatting sqref="F15">
    <cfRule type="cellIs" priority="6" dxfId="207" operator="equal" stopIfTrue="1">
      <formula>"Чужди средства"</formula>
    </cfRule>
    <cfRule type="cellIs" priority="7" dxfId="206" operator="equal" stopIfTrue="1">
      <formula>"СЕС - ДМП"</formula>
    </cfRule>
    <cfRule type="cellIs" priority="8" dxfId="205" operator="equal" stopIfTrue="1">
      <formula>"СЕС - РА"</formula>
    </cfRule>
    <cfRule type="cellIs" priority="9" dxfId="204" operator="equal" stopIfTrue="1">
      <formula>"СЕС - ДЕС"</formula>
    </cfRule>
    <cfRule type="cellIs" priority="10" dxfId="203" operator="equal" stopIfTrue="1">
      <formula>"СЕС - КСФ"</formula>
    </cfRule>
  </conditionalFormatting>
  <conditionalFormatting sqref="B105">
    <cfRule type="cellIs" priority="5" dxfId="197" operator="notEqual" stopIfTrue="1">
      <formula>0</formula>
    </cfRule>
  </conditionalFormatting>
  <conditionalFormatting sqref="E65:I65">
    <cfRule type="cellIs" priority="20" dxfId="208" operator="notEqual" stopIfTrue="1">
      <formula>0</formula>
    </cfRule>
  </conditionalFormatting>
  <conditionalFormatting sqref="E105:I105">
    <cfRule type="cellIs" priority="19" dxfId="208" operator="notEqual" stopIfTrue="1">
      <formula>0</formula>
    </cfRule>
  </conditionalFormatting>
  <conditionalFormatting sqref="I11">
    <cfRule type="cellIs" priority="1" dxfId="209" operator="between" stopIfTrue="1">
      <formula>1000000000000</formula>
      <formula>9999999999999990</formula>
    </cfRule>
    <cfRule type="cellIs" priority="2" dxfId="210" operator="between" stopIfTrue="1">
      <formula>10000000000</formula>
      <formula>999999999999</formula>
    </cfRule>
    <cfRule type="cellIs" priority="3" dxfId="211" operator="between" stopIfTrue="1">
      <formula>1000000</formula>
      <formula>99999999</formula>
    </cfRule>
    <cfRule type="cellIs" priority="4" dxfId="21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471"/>
  <sheetViews>
    <sheetView tabSelected="1" zoomScale="75" zoomScaleNormal="75" zoomScalePageLayoutView="0" workbookViewId="0" topLeftCell="B593">
      <selection activeCell="H609" sqref="H609:J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313</v>
      </c>
      <c r="B1" s="2" t="s">
        <v>314</v>
      </c>
      <c r="C1" s="2" t="s">
        <v>315</v>
      </c>
      <c r="D1" s="3" t="s">
        <v>316</v>
      </c>
      <c r="E1" s="2" t="s">
        <v>317</v>
      </c>
      <c r="F1" s="2" t="s">
        <v>318</v>
      </c>
      <c r="G1" s="2" t="s">
        <v>318</v>
      </c>
      <c r="H1" s="2" t="s">
        <v>318</v>
      </c>
      <c r="I1" s="2" t="s">
        <v>318</v>
      </c>
      <c r="J1" s="2" t="s">
        <v>318</v>
      </c>
      <c r="K1" s="2" t="s">
        <v>318</v>
      </c>
      <c r="L1" s="2" t="s">
        <v>318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91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1300</v>
      </c>
      <c r="F5" s="103" t="s">
        <v>1300</v>
      </c>
      <c r="G5" s="103" t="s">
        <v>1300</v>
      </c>
      <c r="H5" s="103" t="s">
        <v>1300</v>
      </c>
      <c r="I5" s="103" t="s">
        <v>1300</v>
      </c>
      <c r="J5" s="103" t="s">
        <v>1300</v>
      </c>
      <c r="K5" s="103" t="s">
        <v>1300</v>
      </c>
      <c r="L5" s="103" t="s">
        <v>1300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1300</v>
      </c>
      <c r="G6" s="103" t="s">
        <v>1300</v>
      </c>
      <c r="H6" s="103" t="s">
        <v>1300</v>
      </c>
      <c r="I6" s="103" t="s">
        <v>1300</v>
      </c>
      <c r="J6" s="103" t="s">
        <v>1300</v>
      </c>
      <c r="K6" s="103" t="s">
        <v>1300</v>
      </c>
      <c r="L6" s="103" t="s">
        <v>1300</v>
      </c>
      <c r="M6" s="7">
        <v>1</v>
      </c>
      <c r="N6" s="108"/>
    </row>
    <row r="7" spans="2:14" ht="15.75" customHeight="1">
      <c r="B7" s="1740" t="str">
        <f>VLOOKUP(E15,SMETKA,2,FALSE)</f>
        <v>ОТЧЕТНИ ДАННИ ПО ЕБК ЗА СМЕТКИТЕ ЗА СРЕДСТВАТА ОТ ЕВРОПЕЙСКИЯ СЪЮЗ - КСФ</v>
      </c>
      <c r="C7" s="1741"/>
      <c r="D7" s="174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1301</v>
      </c>
      <c r="F8" s="113" t="s">
        <v>50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2"/>
      <c r="C9" s="1743"/>
      <c r="D9" s="1744"/>
      <c r="E9" s="115">
        <v>43101</v>
      </c>
      <c r="F9" s="116">
        <v>43312</v>
      </c>
      <c r="G9" s="113"/>
      <c r="H9" s="1375"/>
      <c r="I9" s="1817"/>
      <c r="J9" s="1818"/>
      <c r="K9" s="113"/>
      <c r="L9" s="113"/>
      <c r="M9" s="7">
        <v>1</v>
      </c>
      <c r="N9" s="108"/>
    </row>
    <row r="10" spans="2:14" ht="15">
      <c r="B10" s="117" t="s">
        <v>14</v>
      </c>
      <c r="C10" s="103"/>
      <c r="D10" s="104"/>
      <c r="E10" s="113"/>
      <c r="F10" s="1554" t="str">
        <f>VLOOKUP(F9,DateName,2,FALSE)</f>
        <v>юли</v>
      </c>
      <c r="G10" s="113"/>
      <c r="H10" s="114"/>
      <c r="I10" s="1819" t="s">
        <v>187</v>
      </c>
      <c r="J10" s="181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20"/>
      <c r="J11" s="1820"/>
      <c r="K11" s="113"/>
      <c r="L11" s="113"/>
      <c r="M11" s="7">
        <v>1</v>
      </c>
      <c r="N11" s="108"/>
    </row>
    <row r="12" spans="2:14" ht="27" customHeight="1">
      <c r="B12" s="1745" t="str">
        <f>VLOOKUP(F12,PRBK,2,FALSE)</f>
        <v>Момчилград</v>
      </c>
      <c r="C12" s="1746"/>
      <c r="D12" s="1747"/>
      <c r="E12" s="118" t="s">
        <v>181</v>
      </c>
      <c r="F12" s="1539" t="s">
        <v>1917</v>
      </c>
      <c r="G12" s="113"/>
      <c r="H12" s="114"/>
      <c r="I12" s="1820"/>
      <c r="J12" s="1820"/>
      <c r="K12" s="113"/>
      <c r="L12" s="113"/>
      <c r="M12" s="7">
        <v>1</v>
      </c>
      <c r="N12" s="108"/>
    </row>
    <row r="13" spans="2:14" ht="18" customHeight="1">
      <c r="B13" s="119" t="s">
        <v>15</v>
      </c>
      <c r="C13" s="103"/>
      <c r="D13" s="104"/>
      <c r="E13" s="120"/>
      <c r="F13" s="114"/>
      <c r="G13" s="114" t="s">
        <v>1300</v>
      </c>
      <c r="H13" s="121"/>
      <c r="I13" s="122"/>
      <c r="J13" s="123"/>
      <c r="K13" s="123" t="s">
        <v>1300</v>
      </c>
      <c r="L13" s="123" t="s">
        <v>1300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107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5" t="s">
        <v>1094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1302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108</v>
      </c>
      <c r="E19" s="1735" t="s">
        <v>1056</v>
      </c>
      <c r="F19" s="1736"/>
      <c r="G19" s="1736"/>
      <c r="H19" s="1737"/>
      <c r="I19" s="1754" t="s">
        <v>1057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2028</v>
      </c>
      <c r="C20" s="135" t="s">
        <v>1303</v>
      </c>
      <c r="D20" s="136" t="s">
        <v>109</v>
      </c>
      <c r="E20" s="137" t="s">
        <v>182</v>
      </c>
      <c r="F20" s="1367" t="s">
        <v>18</v>
      </c>
      <c r="G20" s="1368" t="s">
        <v>19</v>
      </c>
      <c r="H20" s="1369" t="s">
        <v>17</v>
      </c>
      <c r="I20" s="1551" t="s">
        <v>183</v>
      </c>
      <c r="J20" s="1552" t="s">
        <v>184</v>
      </c>
      <c r="K20" s="1553" t="s">
        <v>185</v>
      </c>
      <c r="L20" s="1376" t="s">
        <v>186</v>
      </c>
      <c r="M20" s="7">
        <v>1</v>
      </c>
      <c r="N20" s="138"/>
    </row>
    <row r="21" spans="2:14" ht="18.75">
      <c r="B21" s="139"/>
      <c r="C21" s="140"/>
      <c r="D21" s="141" t="s">
        <v>1304</v>
      </c>
      <c r="E21" s="142" t="s">
        <v>319</v>
      </c>
      <c r="F21" s="143" t="s">
        <v>320</v>
      </c>
      <c r="G21" s="144" t="s">
        <v>1151</v>
      </c>
      <c r="H21" s="145" t="s">
        <v>1152</v>
      </c>
      <c r="I21" s="143" t="s">
        <v>1131</v>
      </c>
      <c r="J21" s="144" t="s">
        <v>84</v>
      </c>
      <c r="K21" s="145" t="s">
        <v>85</v>
      </c>
      <c r="L21" s="1377" t="s">
        <v>86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48" t="s">
        <v>1305</v>
      </c>
      <c r="D22" s="174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1306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1020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1021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1022</v>
      </c>
      <c r="E26" s="296">
        <f>F26+G26+H26</f>
        <v>0</v>
      </c>
      <c r="F26" s="489">
        <v>0</v>
      </c>
      <c r="G26" s="1588">
        <v>0</v>
      </c>
      <c r="H26" s="160">
        <v>0</v>
      </c>
      <c r="I26" s="489">
        <v>0</v>
      </c>
      <c r="J26" s="158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1155</v>
      </c>
      <c r="E27" s="315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48" t="s">
        <v>1307</v>
      </c>
      <c r="D28" s="1749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1308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269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270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271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48" t="s">
        <v>272</v>
      </c>
      <c r="D33" s="1749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273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274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110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275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1156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48" t="s">
        <v>266</v>
      </c>
      <c r="D39" s="1749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276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277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278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279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111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280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281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282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283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284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285</v>
      </c>
      <c r="D52" s="183"/>
      <c r="E52" s="1336">
        <f aca="true" t="shared" si="8" ref="E52:L52">SUM(E53:E57)</f>
        <v>0</v>
      </c>
      <c r="F52" s="1595">
        <f t="shared" si="8"/>
        <v>0</v>
      </c>
      <c r="G52" s="169">
        <f t="shared" si="8"/>
        <v>0</v>
      </c>
      <c r="H52" s="170">
        <f>SUM(H53:H57)</f>
        <v>0</v>
      </c>
      <c r="I52" s="1595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286</v>
      </c>
      <c r="E53" s="1589">
        <f t="shared" si="3"/>
        <v>0</v>
      </c>
      <c r="F53" s="487">
        <v>0</v>
      </c>
      <c r="G53" s="1592"/>
      <c r="H53" s="1565">
        <v>0</v>
      </c>
      <c r="I53" s="487">
        <v>0</v>
      </c>
      <c r="J53" s="159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287</v>
      </c>
      <c r="E54" s="1590">
        <f t="shared" si="3"/>
        <v>0</v>
      </c>
      <c r="F54" s="489">
        <v>0</v>
      </c>
      <c r="G54" s="1593"/>
      <c r="H54" s="1566">
        <v>0</v>
      </c>
      <c r="I54" s="489">
        <v>0</v>
      </c>
      <c r="J54" s="159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288</v>
      </c>
      <c r="E55" s="1590">
        <f t="shared" si="3"/>
        <v>0</v>
      </c>
      <c r="F55" s="489">
        <v>0</v>
      </c>
      <c r="G55" s="1593"/>
      <c r="H55" s="1566">
        <v>0</v>
      </c>
      <c r="I55" s="489">
        <v>0</v>
      </c>
      <c r="J55" s="159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289</v>
      </c>
      <c r="E56" s="1590">
        <f t="shared" si="3"/>
        <v>0</v>
      </c>
      <c r="F56" s="489">
        <v>0</v>
      </c>
      <c r="G56" s="1593"/>
      <c r="H56" s="1566">
        <v>0</v>
      </c>
      <c r="I56" s="489">
        <v>0</v>
      </c>
      <c r="J56" s="159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290</v>
      </c>
      <c r="E57" s="1591">
        <f t="shared" si="3"/>
        <v>0</v>
      </c>
      <c r="F57" s="491">
        <v>0</v>
      </c>
      <c r="G57" s="1594"/>
      <c r="H57" s="1567">
        <v>0</v>
      </c>
      <c r="I57" s="491">
        <v>0</v>
      </c>
      <c r="J57" s="159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291</v>
      </c>
      <c r="D58" s="183"/>
      <c r="E58" s="1336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292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293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294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295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296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297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298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299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1023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300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301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302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303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267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1726</v>
      </c>
      <c r="D73" s="183"/>
      <c r="E73" s="1336">
        <f t="shared" si="3"/>
        <v>0</v>
      </c>
      <c r="F73" s="1431">
        <v>0</v>
      </c>
      <c r="G73" s="1432">
        <v>0</v>
      </c>
      <c r="H73" s="1433">
        <v>0</v>
      </c>
      <c r="I73" s="1431">
        <v>0</v>
      </c>
      <c r="J73" s="1432">
        <v>0</v>
      </c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304</v>
      </c>
      <c r="D74" s="183"/>
      <c r="E74" s="1336">
        <f t="shared" si="3"/>
        <v>0</v>
      </c>
      <c r="F74" s="1431">
        <v>0</v>
      </c>
      <c r="G74" s="190"/>
      <c r="H74" s="1433">
        <v>0</v>
      </c>
      <c r="I74" s="1431">
        <v>0</v>
      </c>
      <c r="J74" s="190"/>
      <c r="K74" s="1433">
        <v>0</v>
      </c>
      <c r="L74" s="1336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305</v>
      </c>
      <c r="D75" s="183"/>
      <c r="E75" s="1336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19</v>
      </c>
      <c r="K75" s="170">
        <f>SUM(K76:K90)</f>
        <v>0</v>
      </c>
      <c r="L75" s="1336">
        <f t="shared" si="13"/>
        <v>19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306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307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308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309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310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311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1352</v>
      </c>
      <c r="E82" s="296">
        <f t="shared" si="3"/>
        <v>0</v>
      </c>
      <c r="F82" s="158"/>
      <c r="G82" s="159"/>
      <c r="H82" s="160">
        <v>0</v>
      </c>
      <c r="I82" s="158"/>
      <c r="J82" s="159">
        <v>19</v>
      </c>
      <c r="K82" s="160">
        <v>0</v>
      </c>
      <c r="L82" s="296">
        <f t="shared" si="14"/>
        <v>19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1353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1354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1355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1356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1357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20"/>
      <c r="B88" s="193"/>
      <c r="C88" s="156">
        <v>2417</v>
      </c>
      <c r="D88" s="634" t="s">
        <v>1068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1358</v>
      </c>
      <c r="E89" s="1621">
        <f t="shared" si="3"/>
        <v>0</v>
      </c>
      <c r="F89" s="1622">
        <v>0</v>
      </c>
      <c r="G89" s="591"/>
      <c r="H89" s="1623">
        <v>0</v>
      </c>
      <c r="I89" s="1622">
        <v>0</v>
      </c>
      <c r="J89" s="591"/>
      <c r="K89" s="1623">
        <v>0</v>
      </c>
      <c r="L89" s="162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1359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1360</v>
      </c>
      <c r="D91" s="183"/>
      <c r="E91" s="1336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6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1361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329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330</v>
      </c>
      <c r="D94" s="183"/>
      <c r="E94" s="1336">
        <f t="shared" si="3"/>
        <v>0</v>
      </c>
      <c r="F94" s="1431">
        <v>0</v>
      </c>
      <c r="G94" s="1432">
        <v>0</v>
      </c>
      <c r="H94" s="1433">
        <v>0</v>
      </c>
      <c r="I94" s="1431">
        <v>0</v>
      </c>
      <c r="J94" s="1432">
        <v>0</v>
      </c>
      <c r="K94" s="1433">
        <v>0</v>
      </c>
      <c r="L94" s="1336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331</v>
      </c>
      <c r="D95" s="183"/>
      <c r="E95" s="1336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6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332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333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334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335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336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337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338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1365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1366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1367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1368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1369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1370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1371</v>
      </c>
      <c r="D109" s="183"/>
      <c r="E109" s="1336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6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1372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1373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409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78</v>
      </c>
      <c r="D113" s="183"/>
      <c r="E113" s="1336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6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1374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112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1069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79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1375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1376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113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1377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1378</v>
      </c>
      <c r="D122" s="183"/>
      <c r="E122" s="1336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6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1379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1380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1381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114</v>
      </c>
      <c r="D126" s="183"/>
      <c r="E126" s="1336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6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1382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1165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1166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1167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1168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1169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1170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1171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410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1172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1173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1174</v>
      </c>
      <c r="D138" s="183"/>
      <c r="E138" s="1336">
        <f t="shared" si="26"/>
        <v>0</v>
      </c>
      <c r="F138" s="1431">
        <v>0</v>
      </c>
      <c r="G138" s="190"/>
      <c r="H138" s="1433">
        <v>0</v>
      </c>
      <c r="I138" s="1431">
        <v>0</v>
      </c>
      <c r="J138" s="190"/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1175</v>
      </c>
      <c r="D139" s="183"/>
      <c r="E139" s="1336">
        <f t="shared" si="26"/>
        <v>0</v>
      </c>
      <c r="F139" s="189"/>
      <c r="G139" s="190"/>
      <c r="H139" s="1433">
        <v>0</v>
      </c>
      <c r="I139" s="189"/>
      <c r="J139" s="190"/>
      <c r="K139" s="1433">
        <v>0</v>
      </c>
      <c r="L139" s="1336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481</v>
      </c>
      <c r="D140" s="183"/>
      <c r="E140" s="1336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6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482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483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484</v>
      </c>
      <c r="D143" s="183"/>
      <c r="E143" s="1336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6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115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116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117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118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119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120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121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122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1024</v>
      </c>
      <c r="D152" s="183"/>
      <c r="E152" s="1336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6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1025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1026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1027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1028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1029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1030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1031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1032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411</v>
      </c>
      <c r="D161" s="183"/>
      <c r="E161" s="1336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6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412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123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413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414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415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416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417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418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124</v>
      </c>
      <c r="C170" s="209" t="s">
        <v>1176</v>
      </c>
      <c r="D170" s="210" t="s">
        <v>125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19</v>
      </c>
      <c r="K170" s="214">
        <f t="shared" si="39"/>
        <v>0</v>
      </c>
      <c r="L170" s="211">
        <f t="shared" si="39"/>
        <v>19</v>
      </c>
      <c r="M170" s="7">
        <v>1</v>
      </c>
      <c r="N170" s="155"/>
    </row>
    <row r="171" spans="1:14" ht="41.25" customHeight="1" thickTop="1">
      <c r="A171" s="1616">
        <v>113</v>
      </c>
      <c r="B171" s="1617"/>
      <c r="C171" s="1616"/>
      <c r="D171" s="1618" t="s">
        <v>1033</v>
      </c>
      <c r="E171" s="1586">
        <v>0</v>
      </c>
      <c r="F171" s="1586">
        <v>0</v>
      </c>
      <c r="G171" s="159"/>
      <c r="H171" s="1587">
        <v>0</v>
      </c>
      <c r="I171" s="1586">
        <v>0</v>
      </c>
      <c r="J171" s="159"/>
      <c r="K171" s="1587">
        <v>0</v>
      </c>
      <c r="L171" s="158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760" t="str">
        <f>$B$7</f>
        <v>ОТЧЕТНИ ДАННИ ПО ЕБК ЗА СМЕТКИТЕ ЗА СРЕДСТВАТА ОТ ЕВРОПЕЙСКИЯ СЪЮЗ - КСФ</v>
      </c>
      <c r="C175" s="1761"/>
      <c r="D175" s="176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1301</v>
      </c>
      <c r="F176" s="226" t="s">
        <v>50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71">
        <f>$B$9</f>
        <v>0</v>
      </c>
      <c r="C177" s="1772"/>
      <c r="D177" s="1773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45" t="str">
        <f>$B$12</f>
        <v>Момчилград</v>
      </c>
      <c r="C180" s="1746"/>
      <c r="D180" s="1747"/>
      <c r="E180" s="232" t="s">
        <v>106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107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1302</v>
      </c>
      <c r="I183" s="245"/>
      <c r="J183" s="245"/>
      <c r="K183" s="245"/>
      <c r="L183" s="1337" t="s">
        <v>1302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1177</v>
      </c>
      <c r="E184" s="1735" t="s">
        <v>1058</v>
      </c>
      <c r="F184" s="1736"/>
      <c r="G184" s="1736"/>
      <c r="H184" s="1737"/>
      <c r="I184" s="1757" t="s">
        <v>1059</v>
      </c>
      <c r="J184" s="1758"/>
      <c r="K184" s="1758"/>
      <c r="L184" s="1759"/>
      <c r="M184" s="7">
        <v>1</v>
      </c>
      <c r="N184" s="225"/>
    </row>
    <row r="185" spans="2:14" s="10" customFormat="1" ht="44.25" customHeight="1" thickBot="1">
      <c r="B185" s="251" t="s">
        <v>2028</v>
      </c>
      <c r="C185" s="252" t="s">
        <v>1303</v>
      </c>
      <c r="D185" s="253" t="s">
        <v>1112</v>
      </c>
      <c r="E185" s="137" t="str">
        <f>E20</f>
        <v>Уточнен план                Общо</v>
      </c>
      <c r="F185" s="1367" t="str">
        <f aca="true" t="shared" si="40" ref="F185:L185">F20</f>
        <v>държавни дейности</v>
      </c>
      <c r="G185" s="1368" t="str">
        <f t="shared" si="40"/>
        <v>местни дейности</v>
      </c>
      <c r="H185" s="1369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1178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69" t="s">
        <v>1179</v>
      </c>
      <c r="D188" s="1770"/>
      <c r="E188" s="274">
        <f aca="true" t="shared" si="42" ref="E188:L188">SUMIF($B$609:$B$12315,$B188,E$609:E$12315)</f>
        <v>298818</v>
      </c>
      <c r="F188" s="275">
        <f t="shared" si="42"/>
        <v>25802</v>
      </c>
      <c r="G188" s="276">
        <f t="shared" si="42"/>
        <v>273016</v>
      </c>
      <c r="H188" s="277">
        <f t="shared" si="42"/>
        <v>0</v>
      </c>
      <c r="I188" s="275">
        <f t="shared" si="42"/>
        <v>36971</v>
      </c>
      <c r="J188" s="276">
        <f t="shared" si="42"/>
        <v>205269</v>
      </c>
      <c r="K188" s="277">
        <f t="shared" si="42"/>
        <v>0</v>
      </c>
      <c r="L188" s="274">
        <f t="shared" si="42"/>
        <v>242240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1180</v>
      </c>
      <c r="E189" s="282">
        <f aca="true" t="shared" si="44" ref="E189:L190">SUMIF($C$609:$C$12315,$C189,E$609:E$12315)</f>
        <v>291688</v>
      </c>
      <c r="F189" s="283">
        <f t="shared" si="44"/>
        <v>25802</v>
      </c>
      <c r="G189" s="284">
        <f t="shared" si="44"/>
        <v>265886</v>
      </c>
      <c r="H189" s="285">
        <f t="shared" si="44"/>
        <v>0</v>
      </c>
      <c r="I189" s="283">
        <f t="shared" si="44"/>
        <v>36971</v>
      </c>
      <c r="J189" s="284">
        <f t="shared" si="44"/>
        <v>199083</v>
      </c>
      <c r="K189" s="285">
        <f t="shared" si="44"/>
        <v>0</v>
      </c>
      <c r="L189" s="282">
        <f t="shared" si="44"/>
        <v>236054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1181</v>
      </c>
      <c r="E190" s="288">
        <f t="shared" si="44"/>
        <v>7130</v>
      </c>
      <c r="F190" s="289">
        <f t="shared" si="44"/>
        <v>0</v>
      </c>
      <c r="G190" s="290">
        <f t="shared" si="44"/>
        <v>7130</v>
      </c>
      <c r="H190" s="291">
        <f t="shared" si="44"/>
        <v>0</v>
      </c>
      <c r="I190" s="289">
        <f t="shared" si="44"/>
        <v>0</v>
      </c>
      <c r="J190" s="290">
        <f t="shared" si="44"/>
        <v>6186</v>
      </c>
      <c r="K190" s="291">
        <f t="shared" si="44"/>
        <v>0</v>
      </c>
      <c r="L190" s="288">
        <f t="shared" si="44"/>
        <v>6186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750" t="s">
        <v>1182</v>
      </c>
      <c r="D191" s="1751"/>
      <c r="E191" s="274">
        <f aca="true" t="shared" si="45" ref="E191:L191">SUMIF($B$609:$B$12315,$B191,E$609:E$12315)</f>
        <v>25110</v>
      </c>
      <c r="F191" s="275">
        <f t="shared" si="45"/>
        <v>0</v>
      </c>
      <c r="G191" s="276">
        <f t="shared" si="45"/>
        <v>25110</v>
      </c>
      <c r="H191" s="277">
        <f t="shared" si="45"/>
        <v>0</v>
      </c>
      <c r="I191" s="275">
        <f t="shared" si="45"/>
        <v>450</v>
      </c>
      <c r="J191" s="276">
        <f t="shared" si="45"/>
        <v>30975</v>
      </c>
      <c r="K191" s="277">
        <f t="shared" si="45"/>
        <v>0</v>
      </c>
      <c r="L191" s="274">
        <f t="shared" si="45"/>
        <v>31425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1183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1184</v>
      </c>
      <c r="E193" s="296">
        <f t="shared" si="46"/>
        <v>25110</v>
      </c>
      <c r="F193" s="297">
        <f t="shared" si="46"/>
        <v>0</v>
      </c>
      <c r="G193" s="298">
        <f t="shared" si="46"/>
        <v>25110</v>
      </c>
      <c r="H193" s="299">
        <f t="shared" si="46"/>
        <v>0</v>
      </c>
      <c r="I193" s="297">
        <f t="shared" si="46"/>
        <v>450</v>
      </c>
      <c r="J193" s="298">
        <f t="shared" si="46"/>
        <v>29965</v>
      </c>
      <c r="K193" s="299">
        <f t="shared" si="46"/>
        <v>0</v>
      </c>
      <c r="L193" s="296">
        <f t="shared" si="46"/>
        <v>30415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1437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1438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1010</v>
      </c>
      <c r="K195" s="299">
        <f t="shared" si="46"/>
        <v>0</v>
      </c>
      <c r="L195" s="296">
        <f t="shared" si="46"/>
        <v>1010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1439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52" t="s">
        <v>339</v>
      </c>
      <c r="D197" s="1753"/>
      <c r="E197" s="274">
        <f aca="true" t="shared" si="47" ref="E197:L197">SUMIF($B$609:$B$12315,$B197,E$609:E$12315)</f>
        <v>62372</v>
      </c>
      <c r="F197" s="275">
        <f t="shared" si="47"/>
        <v>6607</v>
      </c>
      <c r="G197" s="276">
        <f t="shared" si="47"/>
        <v>55765</v>
      </c>
      <c r="H197" s="277">
        <f t="shared" si="47"/>
        <v>0</v>
      </c>
      <c r="I197" s="275">
        <f t="shared" si="47"/>
        <v>8346</v>
      </c>
      <c r="J197" s="276">
        <f t="shared" si="47"/>
        <v>43273</v>
      </c>
      <c r="K197" s="277">
        <f t="shared" si="47"/>
        <v>0</v>
      </c>
      <c r="L197" s="274">
        <f t="shared" si="47"/>
        <v>51619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340</v>
      </c>
      <c r="E198" s="282">
        <f aca="true" t="shared" si="48" ref="E198:L204">SUMIF($C$609:$C$12315,$C198,E$609:E$12315)</f>
        <v>37187</v>
      </c>
      <c r="F198" s="283">
        <f t="shared" si="48"/>
        <v>2920</v>
      </c>
      <c r="G198" s="284">
        <f t="shared" si="48"/>
        <v>34267</v>
      </c>
      <c r="H198" s="285">
        <f t="shared" si="48"/>
        <v>0</v>
      </c>
      <c r="I198" s="283">
        <f t="shared" si="48"/>
        <v>4202</v>
      </c>
      <c r="J198" s="284">
        <f t="shared" si="48"/>
        <v>26945</v>
      </c>
      <c r="K198" s="285">
        <f t="shared" si="48"/>
        <v>0</v>
      </c>
      <c r="L198" s="282">
        <f t="shared" si="48"/>
        <v>31147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126</v>
      </c>
      <c r="E199" s="296">
        <f t="shared" si="48"/>
        <v>1407</v>
      </c>
      <c r="F199" s="297">
        <f t="shared" si="48"/>
        <v>1407</v>
      </c>
      <c r="G199" s="298">
        <f t="shared" si="48"/>
        <v>0</v>
      </c>
      <c r="H199" s="299">
        <f t="shared" si="48"/>
        <v>0</v>
      </c>
      <c r="I199" s="297">
        <f t="shared" si="48"/>
        <v>1467</v>
      </c>
      <c r="J199" s="298">
        <f t="shared" si="48"/>
        <v>0</v>
      </c>
      <c r="K199" s="299">
        <f t="shared" si="48"/>
        <v>0</v>
      </c>
      <c r="L199" s="296">
        <f t="shared" si="48"/>
        <v>1467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341</v>
      </c>
      <c r="E201" s="296">
        <f t="shared" si="48"/>
        <v>15730</v>
      </c>
      <c r="F201" s="297">
        <f t="shared" si="48"/>
        <v>1507</v>
      </c>
      <c r="G201" s="298">
        <f t="shared" si="48"/>
        <v>14223</v>
      </c>
      <c r="H201" s="299">
        <f t="shared" si="48"/>
        <v>0</v>
      </c>
      <c r="I201" s="297">
        <f t="shared" si="48"/>
        <v>1773</v>
      </c>
      <c r="J201" s="298">
        <f t="shared" si="48"/>
        <v>11070</v>
      </c>
      <c r="K201" s="299">
        <f t="shared" si="48"/>
        <v>0</v>
      </c>
      <c r="L201" s="296">
        <f t="shared" si="48"/>
        <v>12843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342</v>
      </c>
      <c r="E202" s="296">
        <f t="shared" si="48"/>
        <v>8048</v>
      </c>
      <c r="F202" s="297">
        <f t="shared" si="48"/>
        <v>773</v>
      </c>
      <c r="G202" s="298">
        <f t="shared" si="48"/>
        <v>7275</v>
      </c>
      <c r="H202" s="299">
        <f t="shared" si="48"/>
        <v>0</v>
      </c>
      <c r="I202" s="297">
        <f t="shared" si="48"/>
        <v>904</v>
      </c>
      <c r="J202" s="298">
        <f t="shared" si="48"/>
        <v>5258</v>
      </c>
      <c r="K202" s="299">
        <f t="shared" si="48"/>
        <v>0</v>
      </c>
      <c r="L202" s="296">
        <f t="shared" si="48"/>
        <v>6162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89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343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65" t="s">
        <v>344</v>
      </c>
      <c r="D205" s="176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50" t="s">
        <v>345</v>
      </c>
      <c r="D206" s="1751"/>
      <c r="E206" s="311">
        <f t="shared" si="49"/>
        <v>706119</v>
      </c>
      <c r="F206" s="275">
        <f t="shared" si="49"/>
        <v>9936</v>
      </c>
      <c r="G206" s="276">
        <f t="shared" si="49"/>
        <v>696183</v>
      </c>
      <c r="H206" s="277">
        <f t="shared" si="49"/>
        <v>0</v>
      </c>
      <c r="I206" s="275">
        <f t="shared" si="49"/>
        <v>19983</v>
      </c>
      <c r="J206" s="276">
        <f t="shared" si="49"/>
        <v>431126</v>
      </c>
      <c r="K206" s="277">
        <f t="shared" si="49"/>
        <v>0</v>
      </c>
      <c r="L206" s="311">
        <f t="shared" si="49"/>
        <v>451109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346</v>
      </c>
      <c r="E207" s="282">
        <f aca="true" t="shared" si="50" ref="E207:L216">SUMIF($C$609:$C$12315,$C207,E$609:E$12315)</f>
        <v>543774</v>
      </c>
      <c r="F207" s="283">
        <f t="shared" si="50"/>
        <v>0</v>
      </c>
      <c r="G207" s="284">
        <f t="shared" si="50"/>
        <v>543774</v>
      </c>
      <c r="H207" s="285">
        <f t="shared" si="50"/>
        <v>0</v>
      </c>
      <c r="I207" s="283">
        <f t="shared" si="50"/>
        <v>0</v>
      </c>
      <c r="J207" s="284">
        <f t="shared" si="50"/>
        <v>251770</v>
      </c>
      <c r="K207" s="285">
        <f t="shared" si="50"/>
        <v>0</v>
      </c>
      <c r="L207" s="282">
        <f t="shared" si="50"/>
        <v>251770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347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348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396</v>
      </c>
      <c r="J209" s="298">
        <f t="shared" si="50"/>
        <v>5484</v>
      </c>
      <c r="K209" s="299">
        <f t="shared" si="50"/>
        <v>0</v>
      </c>
      <c r="L209" s="296">
        <f t="shared" si="50"/>
        <v>5880</v>
      </c>
      <c r="M209" s="7">
        <f t="shared" si="43"/>
        <v>1</v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349</v>
      </c>
      <c r="E210" s="296">
        <f t="shared" si="50"/>
        <v>114</v>
      </c>
      <c r="F210" s="297">
        <f t="shared" si="50"/>
        <v>114</v>
      </c>
      <c r="G210" s="298">
        <f t="shared" si="50"/>
        <v>0</v>
      </c>
      <c r="H210" s="299">
        <f t="shared" si="50"/>
        <v>0</v>
      </c>
      <c r="I210" s="297">
        <f t="shared" si="50"/>
        <v>1251</v>
      </c>
      <c r="J210" s="298">
        <f t="shared" si="50"/>
        <v>0</v>
      </c>
      <c r="K210" s="299">
        <f t="shared" si="50"/>
        <v>0</v>
      </c>
      <c r="L210" s="296">
        <f t="shared" si="50"/>
        <v>1251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350</v>
      </c>
      <c r="E211" s="296">
        <f t="shared" si="50"/>
        <v>105338</v>
      </c>
      <c r="F211" s="297">
        <f t="shared" si="50"/>
        <v>8426</v>
      </c>
      <c r="G211" s="298">
        <f t="shared" si="50"/>
        <v>96912</v>
      </c>
      <c r="H211" s="299">
        <f t="shared" si="50"/>
        <v>0</v>
      </c>
      <c r="I211" s="297">
        <f t="shared" si="50"/>
        <v>16355</v>
      </c>
      <c r="J211" s="298">
        <f t="shared" si="50"/>
        <v>120133</v>
      </c>
      <c r="K211" s="299">
        <f t="shared" si="50"/>
        <v>0</v>
      </c>
      <c r="L211" s="296">
        <f t="shared" si="50"/>
        <v>136488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351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352</v>
      </c>
      <c r="E213" s="321">
        <f t="shared" si="50"/>
        <v>55211</v>
      </c>
      <c r="F213" s="322">
        <f t="shared" si="50"/>
        <v>1396</v>
      </c>
      <c r="G213" s="323">
        <f t="shared" si="50"/>
        <v>53815</v>
      </c>
      <c r="H213" s="324">
        <f t="shared" si="50"/>
        <v>0</v>
      </c>
      <c r="I213" s="322">
        <f t="shared" si="50"/>
        <v>1981</v>
      </c>
      <c r="J213" s="323">
        <f t="shared" si="50"/>
        <v>53533</v>
      </c>
      <c r="K213" s="324">
        <f t="shared" si="50"/>
        <v>0</v>
      </c>
      <c r="L213" s="321">
        <f t="shared" si="50"/>
        <v>55514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353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354</v>
      </c>
      <c r="E215" s="321">
        <f t="shared" si="50"/>
        <v>860</v>
      </c>
      <c r="F215" s="322">
        <f t="shared" si="50"/>
        <v>0</v>
      </c>
      <c r="G215" s="323">
        <f t="shared" si="50"/>
        <v>860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  <v>1</v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355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90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356</v>
      </c>
      <c r="E218" s="321">
        <f t="shared" si="51"/>
        <v>822</v>
      </c>
      <c r="F218" s="322">
        <f t="shared" si="51"/>
        <v>0</v>
      </c>
      <c r="G218" s="323">
        <f t="shared" si="51"/>
        <v>822</v>
      </c>
      <c r="H218" s="324">
        <f t="shared" si="51"/>
        <v>0</v>
      </c>
      <c r="I218" s="322">
        <f t="shared" si="51"/>
        <v>0</v>
      </c>
      <c r="J218" s="323">
        <f t="shared" si="51"/>
        <v>206</v>
      </c>
      <c r="K218" s="324">
        <f t="shared" si="51"/>
        <v>0</v>
      </c>
      <c r="L218" s="321">
        <f t="shared" si="51"/>
        <v>206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16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357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127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452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358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38" t="s">
        <v>419</v>
      </c>
      <c r="D224" s="173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128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129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130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38" t="s">
        <v>1157</v>
      </c>
      <c r="D228" s="173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359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360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361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362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363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38" t="s">
        <v>364</v>
      </c>
      <c r="D234" s="173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453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365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38" t="s">
        <v>366</v>
      </c>
      <c r="D237" s="173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67" t="s">
        <v>367</v>
      </c>
      <c r="D238" s="176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67" t="s">
        <v>368</v>
      </c>
      <c r="D239" s="176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67" t="s">
        <v>696</v>
      </c>
      <c r="D240" s="176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38" t="s">
        <v>369</v>
      </c>
      <c r="D241" s="173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1034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370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371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372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373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1035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374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375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376</v>
      </c>
      <c r="D250" s="681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377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1150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378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379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380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697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38" t="s">
        <v>381</v>
      </c>
      <c r="D257" s="173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38" t="s">
        <v>382</v>
      </c>
      <c r="D258" s="173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38" t="s">
        <v>383</v>
      </c>
      <c r="D259" s="173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38" t="s">
        <v>384</v>
      </c>
      <c r="D260" s="1739"/>
      <c r="E260" s="311">
        <f t="shared" si="64"/>
        <v>6300</v>
      </c>
      <c r="F260" s="275">
        <f t="shared" si="64"/>
        <v>0</v>
      </c>
      <c r="G260" s="276">
        <f t="shared" si="64"/>
        <v>6300</v>
      </c>
      <c r="H260" s="277">
        <f t="shared" si="64"/>
        <v>0</v>
      </c>
      <c r="I260" s="275">
        <f t="shared" si="64"/>
        <v>0</v>
      </c>
      <c r="J260" s="276">
        <f t="shared" si="64"/>
        <v>4316</v>
      </c>
      <c r="K260" s="277">
        <f t="shared" si="64"/>
        <v>0</v>
      </c>
      <c r="L260" s="311">
        <f t="shared" si="64"/>
        <v>4316</v>
      </c>
      <c r="M260" s="7">
        <f t="shared" si="63"/>
        <v>1</v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385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386</v>
      </c>
      <c r="E262" s="296">
        <f t="shared" si="65"/>
        <v>6300</v>
      </c>
      <c r="F262" s="297">
        <f t="shared" si="65"/>
        <v>0</v>
      </c>
      <c r="G262" s="298">
        <f t="shared" si="65"/>
        <v>6300</v>
      </c>
      <c r="H262" s="299">
        <f t="shared" si="65"/>
        <v>0</v>
      </c>
      <c r="I262" s="297">
        <f t="shared" si="65"/>
        <v>0</v>
      </c>
      <c r="J262" s="298">
        <f t="shared" si="65"/>
        <v>4316</v>
      </c>
      <c r="K262" s="299">
        <f t="shared" si="65"/>
        <v>0</v>
      </c>
      <c r="L262" s="296">
        <f t="shared" si="65"/>
        <v>4316</v>
      </c>
      <c r="M262" s="7">
        <f t="shared" si="63"/>
        <v>1</v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387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388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389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390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38" t="s">
        <v>701</v>
      </c>
      <c r="D267" s="173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391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392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393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38" t="s">
        <v>698</v>
      </c>
      <c r="D271" s="173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38" t="s">
        <v>699</v>
      </c>
      <c r="D272" s="173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67" t="s">
        <v>394</v>
      </c>
      <c r="D273" s="176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38" t="s">
        <v>420</v>
      </c>
      <c r="D274" s="173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421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422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6" t="s">
        <v>395</v>
      </c>
      <c r="D277" s="177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6" t="s">
        <v>396</v>
      </c>
      <c r="D278" s="177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397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398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1460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1461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1462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1463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1464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6" t="s">
        <v>1465</v>
      </c>
      <c r="D286" s="177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454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1466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6" t="s">
        <v>1120</v>
      </c>
      <c r="D289" s="177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38" t="s">
        <v>1121</v>
      </c>
      <c r="D290" s="173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1122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1123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1124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1125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4" t="s">
        <v>131</v>
      </c>
      <c r="D295" s="177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1126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1127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1128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8" t="s">
        <v>1129</v>
      </c>
      <c r="D299" s="1739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124</v>
      </c>
      <c r="C303" s="393" t="s">
        <v>1176</v>
      </c>
      <c r="D303" s="394" t="s">
        <v>132</v>
      </c>
      <c r="E303" s="395">
        <f aca="true" t="shared" si="79" ref="E303:L303">SUMIF($C$609:$C$12315,$C303,E$609:E$12315)</f>
        <v>1098719</v>
      </c>
      <c r="F303" s="396">
        <f t="shared" si="79"/>
        <v>42345</v>
      </c>
      <c r="G303" s="397">
        <f t="shared" si="79"/>
        <v>1056374</v>
      </c>
      <c r="H303" s="398">
        <f t="shared" si="79"/>
        <v>0</v>
      </c>
      <c r="I303" s="396">
        <f t="shared" si="79"/>
        <v>65750</v>
      </c>
      <c r="J303" s="397">
        <f t="shared" si="79"/>
        <v>714959</v>
      </c>
      <c r="K303" s="398">
        <f t="shared" si="79"/>
        <v>0</v>
      </c>
      <c r="L303" s="395">
        <f t="shared" si="79"/>
        <v>780709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79"/>
      <c r="C308" s="1780"/>
      <c r="D308" s="1780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81"/>
      <c r="C310" s="1780"/>
      <c r="D310" s="1780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81"/>
      <c r="C313" s="1780"/>
      <c r="D313" s="1780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84"/>
      <c r="C346" s="1784"/>
      <c r="D346" s="1784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89" t="str">
        <f>$B$7</f>
        <v>ОТЧЕТНИ ДАННИ ПО ЕБК ЗА СМЕТКИТЕ ЗА СРЕДСТВАТА ОТ ЕВРОПЕЙСКИЯ СЪЮЗ - КСФ</v>
      </c>
      <c r="C350" s="1789"/>
      <c r="D350" s="1789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105</v>
      </c>
      <c r="F351" s="406" t="s">
        <v>50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71">
        <f>$B$9</f>
        <v>0</v>
      </c>
      <c r="C352" s="1772"/>
      <c r="D352" s="1773"/>
      <c r="E352" s="115">
        <f>$E$9</f>
        <v>43101</v>
      </c>
      <c r="F352" s="407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45" t="str">
        <f>$B$12</f>
        <v>Момчилград</v>
      </c>
      <c r="C355" s="1746"/>
      <c r="D355" s="1747"/>
      <c r="E355" s="410" t="s">
        <v>106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98</v>
      </c>
      <c r="F357" s="414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1302</v>
      </c>
      <c r="I358" s="245"/>
      <c r="J358" s="245"/>
      <c r="K358" s="245"/>
      <c r="L358" s="247" t="s">
        <v>1302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133</v>
      </c>
      <c r="E359" s="1732" t="s">
        <v>1060</v>
      </c>
      <c r="F359" s="1733"/>
      <c r="G359" s="1733"/>
      <c r="H359" s="1734"/>
      <c r="I359" s="418" t="s">
        <v>1061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2028</v>
      </c>
      <c r="C360" s="423" t="s">
        <v>1303</v>
      </c>
      <c r="D360" s="424" t="s">
        <v>1112</v>
      </c>
      <c r="E360" s="137" t="str">
        <f>E20</f>
        <v>Уточнен план                Общо</v>
      </c>
      <c r="F360" s="1367" t="str">
        <f aca="true" t="shared" si="80" ref="F360:L360">F20</f>
        <v>държавни дейности</v>
      </c>
      <c r="G360" s="1368" t="str">
        <f t="shared" si="80"/>
        <v>местни дейности</v>
      </c>
      <c r="H360" s="1369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134</v>
      </c>
      <c r="C361" s="430"/>
      <c r="D361" s="431" t="s">
        <v>1113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87" t="s">
        <v>423</v>
      </c>
      <c r="D363" s="1788"/>
      <c r="E363" s="1338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38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424</v>
      </c>
      <c r="E364" s="1339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39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425</v>
      </c>
      <c r="E365" s="1340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0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478</v>
      </c>
      <c r="E366" s="1340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0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479</v>
      </c>
      <c r="E367" s="1340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0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426</v>
      </c>
      <c r="E368" s="1340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0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427</v>
      </c>
      <c r="E369" s="1341">
        <f t="shared" si="84"/>
        <v>0</v>
      </c>
      <c r="F369" s="1425">
        <v>0</v>
      </c>
      <c r="G369" s="1426">
        <v>0</v>
      </c>
      <c r="H369" s="451">
        <v>0</v>
      </c>
      <c r="I369" s="1425">
        <v>0</v>
      </c>
      <c r="J369" s="1426">
        <v>0</v>
      </c>
      <c r="K369" s="451">
        <v>0</v>
      </c>
      <c r="L369" s="1341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428</v>
      </c>
      <c r="E370" s="1342">
        <f t="shared" si="84"/>
        <v>0</v>
      </c>
      <c r="F370" s="1427">
        <v>0</v>
      </c>
      <c r="G370" s="1428">
        <v>0</v>
      </c>
      <c r="H370" s="456">
        <v>0</v>
      </c>
      <c r="I370" s="1427">
        <v>0</v>
      </c>
      <c r="J370" s="1428">
        <v>0</v>
      </c>
      <c r="K370" s="456">
        <v>0</v>
      </c>
      <c r="L370" s="1342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429</v>
      </c>
      <c r="E371" s="1341">
        <f t="shared" si="84"/>
        <v>0</v>
      </c>
      <c r="F371" s="1425">
        <v>0</v>
      </c>
      <c r="G371" s="1426">
        <v>0</v>
      </c>
      <c r="H371" s="451">
        <v>0</v>
      </c>
      <c r="I371" s="1425">
        <v>0</v>
      </c>
      <c r="J371" s="1426">
        <v>0</v>
      </c>
      <c r="K371" s="451">
        <v>0</v>
      </c>
      <c r="L371" s="1341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430</v>
      </c>
      <c r="E372" s="1342">
        <f t="shared" si="84"/>
        <v>0</v>
      </c>
      <c r="F372" s="1427">
        <v>0</v>
      </c>
      <c r="G372" s="1428">
        <v>0</v>
      </c>
      <c r="H372" s="456">
        <v>0</v>
      </c>
      <c r="I372" s="1427">
        <v>0</v>
      </c>
      <c r="J372" s="1428">
        <v>0</v>
      </c>
      <c r="K372" s="456">
        <v>0</v>
      </c>
      <c r="L372" s="1342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431</v>
      </c>
      <c r="E373" s="1340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0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432</v>
      </c>
      <c r="E374" s="1340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0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433</v>
      </c>
      <c r="E375" s="1340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0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455</v>
      </c>
      <c r="E376" s="1343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3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85" t="s">
        <v>434</v>
      </c>
      <c r="D377" s="1786"/>
      <c r="E377" s="1338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38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135</v>
      </c>
      <c r="E378" s="1344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4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136</v>
      </c>
      <c r="E379" s="1342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2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137</v>
      </c>
      <c r="E380" s="1340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435</v>
      </c>
      <c r="E381" s="1340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0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138</v>
      </c>
      <c r="E382" s="1340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0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139</v>
      </c>
      <c r="E383" s="1345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5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1018</v>
      </c>
      <c r="E384" s="1346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6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85" t="s">
        <v>456</v>
      </c>
      <c r="D385" s="1786"/>
      <c r="E385" s="1338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38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436</v>
      </c>
      <c r="E386" s="1339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39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399</v>
      </c>
      <c r="E387" s="1341">
        <f t="shared" si="84"/>
        <v>0</v>
      </c>
      <c r="F387" s="1425">
        <v>0</v>
      </c>
      <c r="G387" s="1426">
        <v>0</v>
      </c>
      <c r="H387" s="451">
        <v>0</v>
      </c>
      <c r="I387" s="1425">
        <v>0</v>
      </c>
      <c r="J387" s="1426">
        <v>0</v>
      </c>
      <c r="K387" s="451">
        <v>0</v>
      </c>
      <c r="L387" s="1341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457</v>
      </c>
      <c r="E388" s="1342">
        <f t="shared" si="84"/>
        <v>0</v>
      </c>
      <c r="F388" s="1427">
        <v>0</v>
      </c>
      <c r="G388" s="1428">
        <v>0</v>
      </c>
      <c r="H388" s="456">
        <v>0</v>
      </c>
      <c r="I388" s="1427">
        <v>0</v>
      </c>
      <c r="J388" s="1428">
        <v>0</v>
      </c>
      <c r="K388" s="456">
        <v>0</v>
      </c>
      <c r="L388" s="1342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458</v>
      </c>
      <c r="E389" s="1343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3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85" t="s">
        <v>400</v>
      </c>
      <c r="D390" s="1786"/>
      <c r="E390" s="1338">
        <f aca="true" t="shared" si="89" ref="E390:L390">SUM(E391:E392)</f>
        <v>0</v>
      </c>
      <c r="F390" s="1570">
        <f t="shared" si="89"/>
        <v>0</v>
      </c>
      <c r="G390" s="1599">
        <f t="shared" si="89"/>
        <v>0</v>
      </c>
      <c r="H390" s="1602">
        <f>SUM(H391:H392)</f>
        <v>0</v>
      </c>
      <c r="I390" s="1570">
        <f t="shared" si="89"/>
        <v>0</v>
      </c>
      <c r="J390" s="1600">
        <f t="shared" si="89"/>
        <v>0</v>
      </c>
      <c r="K390" s="445">
        <f>SUM(K391:K392)</f>
        <v>0</v>
      </c>
      <c r="L390" s="1338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474</v>
      </c>
      <c r="E391" s="1561">
        <f t="shared" si="84"/>
        <v>0</v>
      </c>
      <c r="F391" s="152"/>
      <c r="G391" s="1592"/>
      <c r="H391" s="1597">
        <v>0</v>
      </c>
      <c r="I391" s="152"/>
      <c r="J391" s="1592"/>
      <c r="K391" s="1598">
        <v>0</v>
      </c>
      <c r="L391" s="1339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475</v>
      </c>
      <c r="E392" s="1568">
        <f t="shared" si="84"/>
        <v>0</v>
      </c>
      <c r="F392" s="471"/>
      <c r="G392" s="1601"/>
      <c r="H392" s="1603">
        <v>0</v>
      </c>
      <c r="I392" s="471"/>
      <c r="J392" s="1601"/>
      <c r="K392" s="175">
        <v>0</v>
      </c>
      <c r="L392" s="1343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85" t="s">
        <v>401</v>
      </c>
      <c r="D393" s="1786"/>
      <c r="E393" s="1338">
        <f aca="true" t="shared" si="90" ref="E393:L393">SUM(E394:E397)</f>
        <v>0</v>
      </c>
      <c r="F393" s="1596">
        <f t="shared" si="90"/>
        <v>0</v>
      </c>
      <c r="G393" s="474">
        <f t="shared" si="90"/>
        <v>0</v>
      </c>
      <c r="H393" s="445">
        <f>SUM(H394:H397)</f>
        <v>0</v>
      </c>
      <c r="I393" s="1596">
        <f t="shared" si="90"/>
        <v>0</v>
      </c>
      <c r="J393" s="444">
        <f t="shared" si="90"/>
        <v>0</v>
      </c>
      <c r="K393" s="445">
        <f>SUM(K394:K397)</f>
        <v>0</v>
      </c>
      <c r="L393" s="1338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1132</v>
      </c>
      <c r="E394" s="1561">
        <f t="shared" si="84"/>
        <v>0</v>
      </c>
      <c r="F394" s="487">
        <v>0</v>
      </c>
      <c r="G394" s="1569">
        <v>0</v>
      </c>
      <c r="H394" s="1565">
        <v>0</v>
      </c>
      <c r="I394" s="487">
        <v>0</v>
      </c>
      <c r="J394" s="1569">
        <v>0</v>
      </c>
      <c r="K394" s="154">
        <v>0</v>
      </c>
      <c r="L394" s="1339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1133</v>
      </c>
      <c r="E395" s="1562">
        <f t="shared" si="84"/>
        <v>0</v>
      </c>
      <c r="F395" s="489">
        <v>0</v>
      </c>
      <c r="G395" s="1569">
        <v>0</v>
      </c>
      <c r="H395" s="1566">
        <v>0</v>
      </c>
      <c r="I395" s="489">
        <v>0</v>
      </c>
      <c r="J395" s="1569">
        <v>0</v>
      </c>
      <c r="K395" s="160">
        <v>0</v>
      </c>
      <c r="L395" s="1340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1440</v>
      </c>
      <c r="E396" s="1563">
        <f t="shared" si="84"/>
        <v>0</v>
      </c>
      <c r="F396" s="489">
        <v>0</v>
      </c>
      <c r="G396" s="1569">
        <v>0</v>
      </c>
      <c r="H396" s="1566">
        <v>0</v>
      </c>
      <c r="I396" s="489">
        <v>0</v>
      </c>
      <c r="J396" s="1569">
        <v>0</v>
      </c>
      <c r="K396" s="160">
        <v>0</v>
      </c>
      <c r="L396" s="1347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402</v>
      </c>
      <c r="E397" s="1564">
        <f t="shared" si="84"/>
        <v>0</v>
      </c>
      <c r="F397" s="491">
        <v>0</v>
      </c>
      <c r="G397" s="1569">
        <v>0</v>
      </c>
      <c r="H397" s="1567">
        <v>0</v>
      </c>
      <c r="I397" s="491">
        <v>0</v>
      </c>
      <c r="J397" s="1569">
        <v>0</v>
      </c>
      <c r="K397" s="175">
        <v>0</v>
      </c>
      <c r="L397" s="1348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85" t="s">
        <v>403</v>
      </c>
      <c r="D398" s="1786"/>
      <c r="E398" s="1338">
        <f aca="true" t="shared" si="91" ref="E398:L398">SUM(E399:E400)</f>
        <v>312205</v>
      </c>
      <c r="F398" s="1571">
        <f t="shared" si="91"/>
        <v>0</v>
      </c>
      <c r="G398" s="474">
        <f t="shared" si="91"/>
        <v>312205</v>
      </c>
      <c r="H398" s="445">
        <f>SUM(H399:H400)</f>
        <v>0</v>
      </c>
      <c r="I398" s="1571">
        <f t="shared" si="91"/>
        <v>0</v>
      </c>
      <c r="J398" s="444">
        <f t="shared" si="91"/>
        <v>312006</v>
      </c>
      <c r="K398" s="445">
        <f>SUM(K399:K400)</f>
        <v>0</v>
      </c>
      <c r="L398" s="1338">
        <f t="shared" si="91"/>
        <v>312006</v>
      </c>
      <c r="M398" s="7">
        <f t="shared" si="83"/>
        <v>1</v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1019</v>
      </c>
      <c r="E399" s="1339">
        <f t="shared" si="84"/>
        <v>312205</v>
      </c>
      <c r="F399" s="152"/>
      <c r="G399" s="153">
        <v>312205</v>
      </c>
      <c r="H399" s="154">
        <v>0</v>
      </c>
      <c r="I399" s="152"/>
      <c r="J399" s="153">
        <v>312473</v>
      </c>
      <c r="K399" s="154">
        <v>0</v>
      </c>
      <c r="L399" s="1339">
        <f>I399+J399+K399</f>
        <v>312473</v>
      </c>
      <c r="M399" s="7">
        <f t="shared" si="83"/>
        <v>1</v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476</v>
      </c>
      <c r="E400" s="1343">
        <f t="shared" si="84"/>
        <v>0</v>
      </c>
      <c r="F400" s="173"/>
      <c r="G400" s="174"/>
      <c r="H400" s="175">
        <v>0</v>
      </c>
      <c r="I400" s="173"/>
      <c r="J400" s="174">
        <v>-467</v>
      </c>
      <c r="K400" s="175">
        <v>0</v>
      </c>
      <c r="L400" s="1343">
        <f>I400+J400+K400</f>
        <v>-467</v>
      </c>
      <c r="M400" s="7">
        <f t="shared" si="83"/>
        <v>1</v>
      </c>
      <c r="N400" s="408"/>
    </row>
    <row r="401" spans="1:14" s="15" customFormat="1" ht="18.75" customHeight="1">
      <c r="A401" s="22">
        <v>200</v>
      </c>
      <c r="B401" s="458">
        <v>6300</v>
      </c>
      <c r="C401" s="1785" t="s">
        <v>404</v>
      </c>
      <c r="D401" s="1786"/>
      <c r="E401" s="1338">
        <f aca="true" t="shared" si="92" ref="E401:L401">SUM(E402:E403)</f>
        <v>1004209</v>
      </c>
      <c r="F401" s="1570">
        <f t="shared" si="92"/>
        <v>42345</v>
      </c>
      <c r="G401" s="1599">
        <f t="shared" si="92"/>
        <v>961864</v>
      </c>
      <c r="H401" s="1602">
        <f>SUM(H402:H403)</f>
        <v>0</v>
      </c>
      <c r="I401" s="1570">
        <f t="shared" si="92"/>
        <v>42345</v>
      </c>
      <c r="J401" s="1600">
        <f t="shared" si="92"/>
        <v>527976</v>
      </c>
      <c r="K401" s="445">
        <f>SUM(K402:K403)</f>
        <v>0</v>
      </c>
      <c r="L401" s="1338">
        <f t="shared" si="92"/>
        <v>570321</v>
      </c>
      <c r="M401" s="7">
        <f t="shared" si="83"/>
        <v>1</v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1019</v>
      </c>
      <c r="E402" s="1561">
        <f t="shared" si="84"/>
        <v>1004209</v>
      </c>
      <c r="F402" s="152">
        <v>42345</v>
      </c>
      <c r="G402" s="1592">
        <v>961864</v>
      </c>
      <c r="H402" s="1565">
        <v>0</v>
      </c>
      <c r="I402" s="152">
        <v>42345</v>
      </c>
      <c r="J402" s="1592">
        <v>527976</v>
      </c>
      <c r="K402" s="1598">
        <v>0</v>
      </c>
      <c r="L402" s="1339">
        <f>I402+J402+K402</f>
        <v>570321</v>
      </c>
      <c r="M402" s="7">
        <f t="shared" si="83"/>
        <v>1</v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476</v>
      </c>
      <c r="E403" s="1568">
        <f t="shared" si="84"/>
        <v>0</v>
      </c>
      <c r="F403" s="471"/>
      <c r="G403" s="1601"/>
      <c r="H403" s="1603">
        <v>0</v>
      </c>
      <c r="I403" s="471"/>
      <c r="J403" s="1601"/>
      <c r="K403" s="175">
        <v>0</v>
      </c>
      <c r="L403" s="1343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85" t="s">
        <v>140</v>
      </c>
      <c r="D404" s="1786"/>
      <c r="E404" s="1338">
        <f aca="true" t="shared" si="93" ref="E404:L404">SUM(E405:E406)</f>
        <v>0</v>
      </c>
      <c r="F404" s="1571">
        <f t="shared" si="93"/>
        <v>0</v>
      </c>
      <c r="G404" s="474">
        <f t="shared" si="93"/>
        <v>0</v>
      </c>
      <c r="H404" s="445">
        <f>SUM(H405:H406)</f>
        <v>0</v>
      </c>
      <c r="I404" s="1571">
        <f t="shared" si="93"/>
        <v>0</v>
      </c>
      <c r="J404" s="444">
        <f t="shared" si="93"/>
        <v>0</v>
      </c>
      <c r="K404" s="445">
        <f>SUM(K405:K406)</f>
        <v>0</v>
      </c>
      <c r="L404" s="1338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477</v>
      </c>
      <c r="E405" s="1339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39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476</v>
      </c>
      <c r="E406" s="1343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3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85" t="s">
        <v>1115</v>
      </c>
      <c r="D407" s="1786"/>
      <c r="E407" s="1338">
        <f t="shared" si="84"/>
        <v>0</v>
      </c>
      <c r="F407" s="484"/>
      <c r="G407" s="485"/>
      <c r="H407" s="1423">
        <v>0</v>
      </c>
      <c r="I407" s="484"/>
      <c r="J407" s="485"/>
      <c r="K407" s="1423">
        <v>0</v>
      </c>
      <c r="L407" s="1338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85" t="s">
        <v>1116</v>
      </c>
      <c r="D408" s="1786"/>
      <c r="E408" s="1338">
        <f aca="true" t="shared" si="94" ref="E408:L408">SUM(E409:E410)</f>
        <v>0</v>
      </c>
      <c r="F408" s="1570">
        <f t="shared" si="94"/>
        <v>0</v>
      </c>
      <c r="G408" s="1599">
        <f t="shared" si="94"/>
        <v>0</v>
      </c>
      <c r="H408" s="1602">
        <f>SUM(H409:H410)</f>
        <v>0</v>
      </c>
      <c r="I408" s="1570">
        <f t="shared" si="94"/>
        <v>0</v>
      </c>
      <c r="J408" s="1600">
        <f t="shared" si="94"/>
        <v>0</v>
      </c>
      <c r="K408" s="445">
        <f>SUM(K409:K410)</f>
        <v>0</v>
      </c>
      <c r="L408" s="1338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405</v>
      </c>
      <c r="E409" s="1561">
        <f t="shared" si="84"/>
        <v>0</v>
      </c>
      <c r="F409" s="487">
        <v>0</v>
      </c>
      <c r="G409" s="1604">
        <v>0</v>
      </c>
      <c r="H409" s="1565">
        <v>0</v>
      </c>
      <c r="I409" s="487">
        <v>0</v>
      </c>
      <c r="J409" s="1604">
        <v>0</v>
      </c>
      <c r="K409" s="1598">
        <v>0</v>
      </c>
      <c r="L409" s="1339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406</v>
      </c>
      <c r="E410" s="1568">
        <f t="shared" si="84"/>
        <v>0</v>
      </c>
      <c r="F410" s="1605">
        <v>0</v>
      </c>
      <c r="G410" s="1606">
        <v>0</v>
      </c>
      <c r="H410" s="1603">
        <v>0</v>
      </c>
      <c r="I410" s="1605">
        <v>0</v>
      </c>
      <c r="J410" s="1606">
        <v>0</v>
      </c>
      <c r="K410" s="175">
        <v>0</v>
      </c>
      <c r="L410" s="1343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85" t="s">
        <v>1134</v>
      </c>
      <c r="D411" s="1786"/>
      <c r="E411" s="1338">
        <f aca="true" t="shared" si="95" ref="E411:L411">SUM(E412:E413)</f>
        <v>0</v>
      </c>
      <c r="F411" s="1571">
        <f t="shared" si="95"/>
        <v>0</v>
      </c>
      <c r="G411" s="474">
        <f t="shared" si="95"/>
        <v>0</v>
      </c>
      <c r="H411" s="445">
        <f>SUM(H412:H413)</f>
        <v>0</v>
      </c>
      <c r="I411" s="1571">
        <f t="shared" si="95"/>
        <v>0</v>
      </c>
      <c r="J411" s="444">
        <f t="shared" si="95"/>
        <v>0</v>
      </c>
      <c r="K411" s="445">
        <f>SUM(K412:K413)</f>
        <v>0</v>
      </c>
      <c r="L411" s="1338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1135</v>
      </c>
      <c r="E412" s="1339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39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459</v>
      </c>
      <c r="E413" s="1343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3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85" t="s">
        <v>407</v>
      </c>
      <c r="D414" s="1786"/>
      <c r="E414" s="1338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38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1136</v>
      </c>
      <c r="E415" s="1349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49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1117</v>
      </c>
      <c r="E416" s="1347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7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312</v>
      </c>
      <c r="E417" s="1347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7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141</v>
      </c>
      <c r="E418" s="1347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7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1137</v>
      </c>
      <c r="E419" s="1347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7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1138</v>
      </c>
      <c r="E420" s="1343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3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124</v>
      </c>
      <c r="C421" s="494" t="s">
        <v>1176</v>
      </c>
      <c r="D421" s="495" t="s">
        <v>142</v>
      </c>
      <c r="E421" s="512">
        <f aca="true" t="shared" si="98" ref="E421:L421">SUM(E363,E377,E385,E390,E393,E398,E401,E404,E407,E408,E411,E414)</f>
        <v>1316414</v>
      </c>
      <c r="F421" s="496">
        <f t="shared" si="98"/>
        <v>42345</v>
      </c>
      <c r="G421" s="497">
        <f t="shared" si="98"/>
        <v>1274069</v>
      </c>
      <c r="H421" s="515">
        <f>SUM(H363,H377,H385,H390,H393,H398,H401,H404,H407,H408,H411,H414)</f>
        <v>0</v>
      </c>
      <c r="I421" s="496">
        <f t="shared" si="98"/>
        <v>42345</v>
      </c>
      <c r="J421" s="497">
        <f t="shared" si="98"/>
        <v>839982</v>
      </c>
      <c r="K421" s="515">
        <f>SUM(K363,K377,K385,K390,K393,K398,K401,K404,K407,K408,K411,K414)</f>
        <v>0</v>
      </c>
      <c r="L421" s="512">
        <f t="shared" si="98"/>
        <v>882327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143</v>
      </c>
      <c r="C422" s="499"/>
      <c r="D422" s="500" t="s">
        <v>1114</v>
      </c>
      <c r="E422" s="1350"/>
      <c r="F422" s="501"/>
      <c r="G422" s="501"/>
      <c r="H422" s="502"/>
      <c r="I422" s="501"/>
      <c r="J422" s="503"/>
      <c r="K422" s="503"/>
      <c r="L422" s="1365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1"/>
      <c r="F423" s="1575"/>
      <c r="G423" s="1575"/>
      <c r="H423" s="507"/>
      <c r="I423" s="1575"/>
      <c r="J423" s="1576"/>
      <c r="K423" s="508"/>
      <c r="L423" s="1366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85" t="s">
        <v>1202</v>
      </c>
      <c r="D424" s="1786"/>
      <c r="E424" s="1572">
        <f>F424+G424+H424</f>
        <v>0</v>
      </c>
      <c r="F424" s="1421">
        <v>0</v>
      </c>
      <c r="G424" s="1579">
        <v>0</v>
      </c>
      <c r="H424" s="1574">
        <v>0</v>
      </c>
      <c r="I424" s="1421">
        <v>0</v>
      </c>
      <c r="J424" s="1579">
        <v>0</v>
      </c>
      <c r="K424" s="1573">
        <v>0</v>
      </c>
      <c r="L424" s="1338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85" t="s">
        <v>1139</v>
      </c>
      <c r="D425" s="1786"/>
      <c r="E425" s="1572">
        <f>F425+G425+H425</f>
        <v>0</v>
      </c>
      <c r="F425" s="1421">
        <v>0</v>
      </c>
      <c r="G425" s="1579">
        <v>0</v>
      </c>
      <c r="H425" s="1574">
        <v>0</v>
      </c>
      <c r="I425" s="1421">
        <v>0</v>
      </c>
      <c r="J425" s="1579">
        <v>0</v>
      </c>
      <c r="K425" s="1573">
        <v>0</v>
      </c>
      <c r="L425" s="1338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85" t="s">
        <v>408</v>
      </c>
      <c r="D426" s="1786"/>
      <c r="E426" s="1338">
        <f>F426+G426+H426</f>
        <v>24973</v>
      </c>
      <c r="F426" s="1577"/>
      <c r="G426" s="1578">
        <v>24973</v>
      </c>
      <c r="H426" s="1423">
        <v>0</v>
      </c>
      <c r="I426" s="1577"/>
      <c r="J426" s="1578">
        <v>128357</v>
      </c>
      <c r="K426" s="1423">
        <v>0</v>
      </c>
      <c r="L426" s="1338">
        <f>I426+J426+K426</f>
        <v>128357</v>
      </c>
      <c r="M426" s="7">
        <f t="shared" si="83"/>
        <v>1</v>
      </c>
      <c r="N426" s="405"/>
    </row>
    <row r="427" spans="1:14" s="15" customFormat="1" ht="18" customHeight="1">
      <c r="A427" s="22">
        <v>295</v>
      </c>
      <c r="B427" s="458">
        <v>7700</v>
      </c>
      <c r="C427" s="1785" t="s">
        <v>1118</v>
      </c>
      <c r="D427" s="1786"/>
      <c r="E427" s="1338">
        <f>F427+G427+H427</f>
        <v>-305702</v>
      </c>
      <c r="F427" s="484"/>
      <c r="G427" s="485">
        <v>-305702</v>
      </c>
      <c r="H427" s="1423">
        <v>0</v>
      </c>
      <c r="I427" s="484"/>
      <c r="J427" s="485">
        <v>-305700</v>
      </c>
      <c r="K427" s="1423">
        <v>0</v>
      </c>
      <c r="L427" s="1338">
        <f>I427+J427+K427</f>
        <v>-305700</v>
      </c>
      <c r="M427" s="7">
        <f>(IF($E427&lt;&gt;0,$M$2,IF($L427&lt;&gt;0,$M$2,"")))</f>
        <v>1</v>
      </c>
      <c r="N427" s="405"/>
    </row>
    <row r="428" spans="1:14" s="15" customFormat="1" ht="18.75" customHeight="1">
      <c r="A428" s="22">
        <v>215</v>
      </c>
      <c r="B428" s="458">
        <v>7800</v>
      </c>
      <c r="C428" s="1785" t="s">
        <v>144</v>
      </c>
      <c r="D428" s="1786"/>
      <c r="E428" s="1338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38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1140</v>
      </c>
      <c r="E429" s="1339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39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145</v>
      </c>
      <c r="E430" s="1352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2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09" t="s">
        <v>124</v>
      </c>
      <c r="C431" s="510" t="s">
        <v>1176</v>
      </c>
      <c r="D431" s="511" t="s">
        <v>146</v>
      </c>
      <c r="E431" s="512">
        <f aca="true" t="shared" si="100" ref="E431:L431">SUM(E424,E425,E426,E427,E428)</f>
        <v>-280729</v>
      </c>
      <c r="F431" s="513">
        <f t="shared" si="100"/>
        <v>0</v>
      </c>
      <c r="G431" s="514">
        <f t="shared" si="100"/>
        <v>-280729</v>
      </c>
      <c r="H431" s="515">
        <f>SUM(H424,H425,H426,H427,H428)</f>
        <v>0</v>
      </c>
      <c r="I431" s="513">
        <f t="shared" si="100"/>
        <v>0</v>
      </c>
      <c r="J431" s="514">
        <f t="shared" si="100"/>
        <v>-177343</v>
      </c>
      <c r="K431" s="515">
        <f t="shared" si="100"/>
        <v>0</v>
      </c>
      <c r="L431" s="512">
        <f t="shared" si="100"/>
        <v>-177343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6"/>
      <c r="C433" s="516"/>
      <c r="D433" s="517"/>
      <c r="E433" s="517"/>
      <c r="F433" s="517"/>
      <c r="G433" s="517"/>
      <c r="H433" s="517"/>
      <c r="I433" s="517"/>
      <c r="J433" s="517"/>
      <c r="K433" s="517"/>
      <c r="L433" s="517"/>
      <c r="M433" s="517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21" customHeight="1">
      <c r="A435" s="23"/>
      <c r="B435" s="1790" t="str">
        <f>$B$7</f>
        <v>ОТЧЕТНИ ДАННИ ПО ЕБК ЗА СМЕТКИТЕ ЗА СРЕДСТВАТА ОТ ЕВРОПЕЙСКИЯ СЪЮЗ - КСФ</v>
      </c>
      <c r="C435" s="1791"/>
      <c r="D435" s="179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8"/>
    </row>
    <row r="436" spans="1:14" ht="18.75" customHeight="1">
      <c r="A436" s="23"/>
      <c r="B436" s="229"/>
      <c r="C436" s="391"/>
      <c r="D436" s="400"/>
      <c r="E436" s="406" t="s">
        <v>105</v>
      </c>
      <c r="F436" s="406" t="s">
        <v>50</v>
      </c>
      <c r="G436" s="224"/>
      <c r="H436" s="224"/>
      <c r="I436" s="224"/>
      <c r="J436" s="224"/>
      <c r="K436" s="224"/>
      <c r="L436" s="224"/>
      <c r="M436" s="7">
        <v>1</v>
      </c>
      <c r="N436" s="518"/>
    </row>
    <row r="437" spans="1:14" ht="27" customHeight="1">
      <c r="A437" s="23"/>
      <c r="B437" s="1771">
        <f>$B$9</f>
        <v>0</v>
      </c>
      <c r="C437" s="1772"/>
      <c r="D437" s="1773"/>
      <c r="E437" s="115">
        <f>$E$9</f>
        <v>43101</v>
      </c>
      <c r="F437" s="407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18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8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8"/>
    </row>
    <row r="440" spans="1:14" ht="27.75" customHeight="1">
      <c r="A440" s="23"/>
      <c r="B440" s="1745" t="str">
        <f>$B$12</f>
        <v>Момчилград</v>
      </c>
      <c r="C440" s="1746"/>
      <c r="D440" s="1747"/>
      <c r="E440" s="410" t="s">
        <v>106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8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8"/>
    </row>
    <row r="442" spans="1:14" ht="18">
      <c r="A442" s="23"/>
      <c r="B442" s="238"/>
      <c r="C442" s="238"/>
      <c r="D442" s="519" t="s">
        <v>107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8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1302</v>
      </c>
      <c r="I443" s="245"/>
      <c r="J443" s="245"/>
      <c r="K443" s="245"/>
      <c r="L443" s="1337" t="s">
        <v>1302</v>
      </c>
      <c r="M443" s="7">
        <v>1</v>
      </c>
      <c r="N443" s="518"/>
    </row>
    <row r="444" spans="1:14" ht="22.5" customHeight="1" thickBot="1">
      <c r="A444" s="23"/>
      <c r="B444" s="520"/>
      <c r="C444" s="391"/>
      <c r="D444" s="521"/>
      <c r="E444" s="1735" t="s">
        <v>1062</v>
      </c>
      <c r="F444" s="1736"/>
      <c r="G444" s="1736"/>
      <c r="H444" s="1737"/>
      <c r="I444" s="522" t="s">
        <v>1063</v>
      </c>
      <c r="J444" s="523"/>
      <c r="K444" s="524"/>
      <c r="L444" s="525"/>
      <c r="M444" s="7">
        <v>1</v>
      </c>
      <c r="N444" s="518"/>
    </row>
    <row r="445" spans="1:14" ht="48" customHeight="1">
      <c r="A445" s="23"/>
      <c r="B445" s="526"/>
      <c r="C445" s="526"/>
      <c r="D445" s="527" t="s">
        <v>101</v>
      </c>
      <c r="E445" s="137" t="str">
        <f>E20</f>
        <v>Уточнен план                Общо</v>
      </c>
      <c r="F445" s="1367" t="str">
        <f aca="true" t="shared" si="101" ref="F445:L445">F20</f>
        <v>държавни дейности</v>
      </c>
      <c r="G445" s="1368" t="str">
        <f t="shared" si="101"/>
        <v>местни дейности</v>
      </c>
      <c r="H445" s="1369" t="str">
        <f t="shared" si="101"/>
        <v>дофинансиране</v>
      </c>
      <c r="I445" s="528" t="str">
        <f t="shared" si="101"/>
        <v>държавни дейности -ОТЧЕТ</v>
      </c>
      <c r="J445" s="529" t="str">
        <f t="shared" si="101"/>
        <v>местни дейности - ОТЧЕТ</v>
      </c>
      <c r="K445" s="530" t="str">
        <f t="shared" si="101"/>
        <v>дофинансиране - ОТЧЕТ</v>
      </c>
      <c r="L445" s="531" t="str">
        <f t="shared" si="101"/>
        <v>ОТЧЕТ                                    ОБЩО</v>
      </c>
      <c r="M445" s="7">
        <v>1</v>
      </c>
      <c r="N445" s="518"/>
    </row>
    <row r="446" spans="1:14" ht="19.5" thickBot="1">
      <c r="A446" s="23"/>
      <c r="B446" s="532"/>
      <c r="C446" s="533"/>
      <c r="D446" s="534" t="s">
        <v>102</v>
      </c>
      <c r="E446" s="535" t="str">
        <f>E21</f>
        <v>(1)</v>
      </c>
      <c r="F446" s="536" t="str">
        <f aca="true" t="shared" si="102" ref="F446:L446">F21</f>
        <v>(2)</v>
      </c>
      <c r="G446" s="537" t="str">
        <f t="shared" si="102"/>
        <v>(3)</v>
      </c>
      <c r="H446" s="538" t="str">
        <f t="shared" si="102"/>
        <v>(4)</v>
      </c>
      <c r="I446" s="539" t="str">
        <f t="shared" si="102"/>
        <v>(5)</v>
      </c>
      <c r="J446" s="540" t="str">
        <f t="shared" si="102"/>
        <v>(6)</v>
      </c>
      <c r="K446" s="541" t="str">
        <f t="shared" si="102"/>
        <v>(7)</v>
      </c>
      <c r="L446" s="542" t="str">
        <f t="shared" si="102"/>
        <v>(8)</v>
      </c>
      <c r="M446" s="7">
        <v>1</v>
      </c>
      <c r="N446" s="518"/>
    </row>
    <row r="447" spans="1:14" ht="21" customHeight="1" thickTop="1">
      <c r="A447" s="23"/>
      <c r="B447" s="391"/>
      <c r="C447" s="543"/>
      <c r="D447" s="544" t="s">
        <v>103</v>
      </c>
      <c r="E447" s="545">
        <f aca="true" t="shared" si="103" ref="E447:L447">+E170-E303+E421+E431</f>
        <v>-63034</v>
      </c>
      <c r="F447" s="546">
        <f t="shared" si="103"/>
        <v>0</v>
      </c>
      <c r="G447" s="547">
        <f t="shared" si="103"/>
        <v>-63034</v>
      </c>
      <c r="H447" s="548">
        <f>+H170-H303+H421+H431</f>
        <v>0</v>
      </c>
      <c r="I447" s="546">
        <f t="shared" si="103"/>
        <v>-23405</v>
      </c>
      <c r="J447" s="547">
        <f t="shared" si="103"/>
        <v>-52301</v>
      </c>
      <c r="K447" s="548">
        <f t="shared" si="103"/>
        <v>0</v>
      </c>
      <c r="L447" s="549">
        <f t="shared" si="103"/>
        <v>-75706</v>
      </c>
      <c r="M447" s="7">
        <v>1</v>
      </c>
      <c r="N447" s="518"/>
    </row>
    <row r="448" spans="1:14" ht="20.25" customHeight="1" thickBot="1">
      <c r="A448" s="23"/>
      <c r="B448" s="391"/>
      <c r="C448" s="550"/>
      <c r="D448" s="551" t="s">
        <v>104</v>
      </c>
      <c r="E448" s="552">
        <f aca="true" t="shared" si="104" ref="E448:K449">+E599</f>
        <v>63034</v>
      </c>
      <c r="F448" s="553">
        <f t="shared" si="104"/>
        <v>0</v>
      </c>
      <c r="G448" s="554">
        <f t="shared" si="104"/>
        <v>63034</v>
      </c>
      <c r="H448" s="555">
        <f t="shared" si="104"/>
        <v>0</v>
      </c>
      <c r="I448" s="553">
        <f t="shared" si="104"/>
        <v>23405</v>
      </c>
      <c r="J448" s="554">
        <f t="shared" si="104"/>
        <v>52301</v>
      </c>
      <c r="K448" s="555">
        <f t="shared" si="104"/>
        <v>0</v>
      </c>
      <c r="L448" s="556">
        <f>+L599</f>
        <v>75706</v>
      </c>
      <c r="M448" s="7">
        <v>1</v>
      </c>
      <c r="N448" s="518"/>
    </row>
    <row r="449" spans="1:14" ht="16.5" thickTop="1">
      <c r="A449" s="23"/>
      <c r="B449" s="391"/>
      <c r="C449" s="550"/>
      <c r="D449" s="557">
        <f>+IF(+SUM(E449:J449)=0,0,"Контрола: дефицит/излишък = финансиране с обратен знак (V. + VІ. = 0)")</f>
        <v>0</v>
      </c>
      <c r="E449" s="558">
        <f t="shared" si="104"/>
        <v>0</v>
      </c>
      <c r="F449" s="558"/>
      <c r="G449" s="558"/>
      <c r="H449" s="558"/>
      <c r="I449" s="558"/>
      <c r="J449" s="558"/>
      <c r="K449" s="558"/>
      <c r="L449" s="558">
        <f>+L600</f>
        <v>0</v>
      </c>
      <c r="M449" s="7">
        <v>1</v>
      </c>
      <c r="N449" s="518"/>
    </row>
    <row r="450" spans="1:14" ht="15">
      <c r="A450" s="23"/>
      <c r="B450" s="559"/>
      <c r="C450" s="559"/>
      <c r="D450" s="560"/>
      <c r="E450" s="560"/>
      <c r="F450" s="560"/>
      <c r="G450" s="560"/>
      <c r="H450" s="560"/>
      <c r="I450" s="560"/>
      <c r="J450" s="560"/>
      <c r="K450" s="560"/>
      <c r="L450" s="560"/>
      <c r="M450" s="7">
        <v>1</v>
      </c>
      <c r="N450" s="518"/>
    </row>
    <row r="451" spans="1:14" ht="20.25" customHeight="1">
      <c r="A451" s="23"/>
      <c r="B451" s="1782" t="str">
        <f>$B$7</f>
        <v>ОТЧЕТНИ ДАННИ ПО ЕБК ЗА СМЕТКИТЕ ЗА СРЕДСТВАТА ОТ ЕВРОПЕЙСКИЯ СЪЮЗ - КСФ</v>
      </c>
      <c r="C451" s="1783"/>
      <c r="D451" s="178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.75" customHeight="1">
      <c r="A452" s="23"/>
      <c r="B452" s="229"/>
      <c r="C452" s="391"/>
      <c r="D452" s="400"/>
      <c r="E452" s="406" t="s">
        <v>105</v>
      </c>
      <c r="F452" s="406" t="s">
        <v>50</v>
      </c>
      <c r="G452" s="224"/>
      <c r="H452" s="224"/>
      <c r="I452" s="224"/>
      <c r="J452" s="224"/>
      <c r="K452" s="224"/>
      <c r="L452" s="238"/>
      <c r="M452" s="7">
        <v>1</v>
      </c>
      <c r="N452" s="518"/>
    </row>
    <row r="453" spans="1:14" ht="27" customHeight="1">
      <c r="A453" s="23"/>
      <c r="B453" s="1771">
        <f>$B$9</f>
        <v>0</v>
      </c>
      <c r="C453" s="1772"/>
      <c r="D453" s="1773"/>
      <c r="E453" s="115">
        <f>$E$9</f>
        <v>43101</v>
      </c>
      <c r="F453" s="407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18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8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8"/>
    </row>
    <row r="456" spans="1:14" ht="27" customHeight="1">
      <c r="A456" s="23"/>
      <c r="B456" s="1745" t="str">
        <f>$B$12</f>
        <v>Момчилград</v>
      </c>
      <c r="C456" s="1746"/>
      <c r="D456" s="1747"/>
      <c r="E456" s="410" t="s">
        <v>106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8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8"/>
    </row>
    <row r="458" spans="1:14" ht="18">
      <c r="A458" s="23"/>
      <c r="B458" s="237"/>
      <c r="C458" s="238"/>
      <c r="D458" s="519" t="s">
        <v>107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8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1302</v>
      </c>
      <c r="I459" s="245"/>
      <c r="J459" s="245"/>
      <c r="K459" s="245"/>
      <c r="L459" s="1337" t="s">
        <v>1302</v>
      </c>
      <c r="M459" s="7">
        <v>1</v>
      </c>
      <c r="N459" s="518"/>
    </row>
    <row r="460" spans="1:14" ht="22.5" customHeight="1">
      <c r="A460" s="23"/>
      <c r="B460" s="561" t="s">
        <v>147</v>
      </c>
      <c r="C460" s="562"/>
      <c r="D460" s="563"/>
      <c r="E460" s="1762" t="s">
        <v>1064</v>
      </c>
      <c r="F460" s="1763"/>
      <c r="G460" s="1763"/>
      <c r="H460" s="1764"/>
      <c r="I460" s="564" t="s">
        <v>1065</v>
      </c>
      <c r="J460" s="565"/>
      <c r="K460" s="565"/>
      <c r="L460" s="566"/>
      <c r="M460" s="7">
        <v>1</v>
      </c>
      <c r="N460" s="518"/>
    </row>
    <row r="461" spans="1:14" ht="60" customHeight="1">
      <c r="A461" s="23"/>
      <c r="B461" s="567" t="s">
        <v>2028</v>
      </c>
      <c r="C461" s="568" t="s">
        <v>1303</v>
      </c>
      <c r="D461" s="569" t="s">
        <v>1112</v>
      </c>
      <c r="E461" s="1363" t="str">
        <f>E20</f>
        <v>Уточнен план                Общо</v>
      </c>
      <c r="F461" s="1367" t="str">
        <f aca="true" t="shared" si="105" ref="F461:L461">F20</f>
        <v>държавни дейности</v>
      </c>
      <c r="G461" s="1368" t="str">
        <f t="shared" si="105"/>
        <v>местни дейности</v>
      </c>
      <c r="H461" s="1369" t="str">
        <f t="shared" si="105"/>
        <v>дофинансиране</v>
      </c>
      <c r="I461" s="570" t="str">
        <f t="shared" si="105"/>
        <v>държавни дейности -ОТЧЕТ</v>
      </c>
      <c r="J461" s="571" t="str">
        <f t="shared" si="105"/>
        <v>местни дейности - ОТЧЕТ</v>
      </c>
      <c r="K461" s="572" t="str">
        <f t="shared" si="105"/>
        <v>дофинансиране - ОТЧЕТ</v>
      </c>
      <c r="L461" s="573" t="str">
        <f t="shared" si="105"/>
        <v>ОТЧЕТ                                    ОБЩО</v>
      </c>
      <c r="M461" s="7">
        <v>1</v>
      </c>
      <c r="N461" s="518"/>
    </row>
    <row r="462" spans="1:14" ht="18.75">
      <c r="A462" s="23">
        <v>1</v>
      </c>
      <c r="B462" s="574"/>
      <c r="C462" s="575"/>
      <c r="D462" s="576" t="s">
        <v>1130</v>
      </c>
      <c r="E462" s="1364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8"/>
    </row>
    <row r="463" spans="1:14" s="15" customFormat="1" ht="18.75" customHeight="1">
      <c r="A463" s="22">
        <v>5</v>
      </c>
      <c r="B463" s="577">
        <v>7000</v>
      </c>
      <c r="C463" s="1792" t="s">
        <v>1203</v>
      </c>
      <c r="D463" s="1793"/>
      <c r="E463" s="578">
        <f aca="true" t="shared" si="107" ref="E463:L463">SUM(E464:E466)</f>
        <v>0</v>
      </c>
      <c r="F463" s="579">
        <f t="shared" si="107"/>
        <v>0</v>
      </c>
      <c r="G463" s="580">
        <f t="shared" si="107"/>
        <v>0</v>
      </c>
      <c r="H463" s="581">
        <f>SUM(H464:H466)</f>
        <v>0</v>
      </c>
      <c r="I463" s="579">
        <f t="shared" si="107"/>
        <v>0</v>
      </c>
      <c r="J463" s="580">
        <f t="shared" si="107"/>
        <v>0</v>
      </c>
      <c r="K463" s="581">
        <f t="shared" si="107"/>
        <v>0</v>
      </c>
      <c r="L463" s="578">
        <f t="shared" si="107"/>
        <v>0</v>
      </c>
      <c r="M463" s="7">
        <f aca="true" t="shared" si="108" ref="M463:M526">(IF($E463&lt;&gt;0,$M$2,IF($L463&lt;&gt;0,$M$2,"")))</f>
      </c>
      <c r="N463" s="518"/>
    </row>
    <row r="464" spans="1:14" ht="18.75" customHeight="1">
      <c r="A464" s="23">
        <v>10</v>
      </c>
      <c r="B464" s="582"/>
      <c r="C464" s="150">
        <v>7001</v>
      </c>
      <c r="D464" s="583" t="s">
        <v>1119</v>
      </c>
      <c r="E464" s="1339">
        <f>F464+G464+H464</f>
        <v>0</v>
      </c>
      <c r="F464" s="152"/>
      <c r="G464" s="153"/>
      <c r="H464" s="584">
        <v>0</v>
      </c>
      <c r="I464" s="152"/>
      <c r="J464" s="153"/>
      <c r="K464" s="584">
        <v>0</v>
      </c>
      <c r="L464" s="1339">
        <f>I464+J464+K464</f>
        <v>0</v>
      </c>
      <c r="M464" s="7">
        <f t="shared" si="108"/>
      </c>
      <c r="N464" s="518"/>
    </row>
    <row r="465" spans="1:14" ht="18.75" customHeight="1">
      <c r="A465" s="24">
        <v>20</v>
      </c>
      <c r="B465" s="582"/>
      <c r="C465" s="156">
        <v>7003</v>
      </c>
      <c r="D465" s="184" t="s">
        <v>1204</v>
      </c>
      <c r="E465" s="1340">
        <f>F465+G465+H465</f>
        <v>0</v>
      </c>
      <c r="F465" s="158"/>
      <c r="G465" s="159"/>
      <c r="H465" s="585">
        <v>0</v>
      </c>
      <c r="I465" s="158"/>
      <c r="J465" s="159"/>
      <c r="K465" s="585">
        <v>0</v>
      </c>
      <c r="L465" s="1340">
        <f>I465+J465+K465</f>
        <v>0</v>
      </c>
      <c r="M465" s="7">
        <f t="shared" si="108"/>
      </c>
      <c r="N465" s="518"/>
    </row>
    <row r="466" spans="1:14" ht="18.75" customHeight="1">
      <c r="A466" s="24">
        <v>25</v>
      </c>
      <c r="B466" s="582"/>
      <c r="C466" s="179">
        <v>7010</v>
      </c>
      <c r="D466" s="188" t="s">
        <v>1205</v>
      </c>
      <c r="E466" s="1343">
        <f>F466+G466+H466</f>
        <v>0</v>
      </c>
      <c r="F466" s="173"/>
      <c r="G466" s="174"/>
      <c r="H466" s="586">
        <v>0</v>
      </c>
      <c r="I466" s="173"/>
      <c r="J466" s="174"/>
      <c r="K466" s="586">
        <v>0</v>
      </c>
      <c r="L466" s="1343">
        <f>I466+J466+K466</f>
        <v>0</v>
      </c>
      <c r="M466" s="7">
        <f t="shared" si="108"/>
      </c>
      <c r="N466" s="518"/>
    </row>
    <row r="467" spans="1:14" s="15" customFormat="1" ht="15.75">
      <c r="A467" s="22">
        <v>30</v>
      </c>
      <c r="B467" s="577">
        <v>7100</v>
      </c>
      <c r="C467" s="1794" t="s">
        <v>1206</v>
      </c>
      <c r="D467" s="1794"/>
      <c r="E467" s="578">
        <f aca="true" t="shared" si="109" ref="E467:L467">+E468+E469</f>
        <v>0</v>
      </c>
      <c r="F467" s="587">
        <f t="shared" si="109"/>
        <v>0</v>
      </c>
      <c r="G467" s="580">
        <f t="shared" si="109"/>
        <v>0</v>
      </c>
      <c r="H467" s="581">
        <f>+H468+H469</f>
        <v>0</v>
      </c>
      <c r="I467" s="587">
        <f t="shared" si="109"/>
        <v>0</v>
      </c>
      <c r="J467" s="580">
        <f t="shared" si="109"/>
        <v>0</v>
      </c>
      <c r="K467" s="581">
        <f t="shared" si="109"/>
        <v>0</v>
      </c>
      <c r="L467" s="578">
        <f t="shared" si="109"/>
        <v>0</v>
      </c>
      <c r="M467" s="7">
        <f t="shared" si="108"/>
      </c>
      <c r="N467" s="518"/>
    </row>
    <row r="468" spans="1:14" ht="18.75" customHeight="1">
      <c r="A468" s="23">
        <v>35</v>
      </c>
      <c r="B468" s="582"/>
      <c r="C468" s="150">
        <v>7101</v>
      </c>
      <c r="D468" s="588" t="s">
        <v>1207</v>
      </c>
      <c r="E468" s="1339">
        <f>F468+G468+H468</f>
        <v>0</v>
      </c>
      <c r="F468" s="152"/>
      <c r="G468" s="153"/>
      <c r="H468" s="584">
        <v>0</v>
      </c>
      <c r="I468" s="152"/>
      <c r="J468" s="153"/>
      <c r="K468" s="584">
        <v>0</v>
      </c>
      <c r="L468" s="1339">
        <f>I468+J468+K468</f>
        <v>0</v>
      </c>
      <c r="M468" s="7">
        <f t="shared" si="108"/>
      </c>
      <c r="N468" s="518"/>
    </row>
    <row r="469" spans="1:14" ht="18.75" customHeight="1">
      <c r="A469" s="23">
        <v>40</v>
      </c>
      <c r="B469" s="582"/>
      <c r="C469" s="179">
        <v>7102</v>
      </c>
      <c r="D469" s="188" t="s">
        <v>1208</v>
      </c>
      <c r="E469" s="1343">
        <f>F469+G469+H469</f>
        <v>0</v>
      </c>
      <c r="F469" s="173"/>
      <c r="G469" s="174"/>
      <c r="H469" s="586">
        <v>0</v>
      </c>
      <c r="I469" s="173"/>
      <c r="J469" s="174"/>
      <c r="K469" s="586">
        <v>0</v>
      </c>
      <c r="L469" s="1343">
        <f>I469+J469+K469</f>
        <v>0</v>
      </c>
      <c r="M469" s="7">
        <f t="shared" si="108"/>
      </c>
      <c r="N469" s="518"/>
    </row>
    <row r="470" spans="1:14" s="15" customFormat="1" ht="15.75">
      <c r="A470" s="22">
        <v>45</v>
      </c>
      <c r="B470" s="577">
        <v>7200</v>
      </c>
      <c r="C470" s="1794" t="s">
        <v>1036</v>
      </c>
      <c r="D470" s="1794"/>
      <c r="E470" s="578">
        <f aca="true" t="shared" si="110" ref="E470:L470">+E471+E472</f>
        <v>0</v>
      </c>
      <c r="F470" s="587">
        <f t="shared" si="110"/>
        <v>0</v>
      </c>
      <c r="G470" s="580">
        <f t="shared" si="110"/>
        <v>0</v>
      </c>
      <c r="H470" s="581">
        <f>+H471+H472</f>
        <v>0</v>
      </c>
      <c r="I470" s="587">
        <f t="shared" si="110"/>
        <v>0</v>
      </c>
      <c r="J470" s="580">
        <f t="shared" si="110"/>
        <v>0</v>
      </c>
      <c r="K470" s="581">
        <f t="shared" si="110"/>
        <v>0</v>
      </c>
      <c r="L470" s="578">
        <f t="shared" si="110"/>
        <v>0</v>
      </c>
      <c r="M470" s="7">
        <f t="shared" si="108"/>
      </c>
      <c r="N470" s="518"/>
    </row>
    <row r="471" spans="1:14" ht="18.75" customHeight="1">
      <c r="A471" s="23">
        <v>50</v>
      </c>
      <c r="B471" s="582"/>
      <c r="C471" s="589">
        <v>7201</v>
      </c>
      <c r="D471" s="590" t="s">
        <v>1037</v>
      </c>
      <c r="E471" s="1353">
        <f>F471+G471+H471</f>
        <v>0</v>
      </c>
      <c r="F471" s="152"/>
      <c r="G471" s="591"/>
      <c r="H471" s="584">
        <v>0</v>
      </c>
      <c r="I471" s="152"/>
      <c r="J471" s="591"/>
      <c r="K471" s="584">
        <v>0</v>
      </c>
      <c r="L471" s="1353">
        <f>I471+J471+K471</f>
        <v>0</v>
      </c>
      <c r="M471" s="7">
        <f t="shared" si="108"/>
      </c>
      <c r="N471" s="518"/>
    </row>
    <row r="472" spans="1:14" ht="18.75" customHeight="1">
      <c r="A472" s="23">
        <v>55</v>
      </c>
      <c r="B472" s="582"/>
      <c r="C472" s="162">
        <v>7202</v>
      </c>
      <c r="D472" s="592" t="s">
        <v>1038</v>
      </c>
      <c r="E472" s="1352">
        <f>F472+G472+H472</f>
        <v>0</v>
      </c>
      <c r="F472" s="173"/>
      <c r="G472" s="165"/>
      <c r="H472" s="586">
        <v>0</v>
      </c>
      <c r="I472" s="173"/>
      <c r="J472" s="165"/>
      <c r="K472" s="586">
        <v>0</v>
      </c>
      <c r="L472" s="1352">
        <f>I472+J472+K472</f>
        <v>0</v>
      </c>
      <c r="M472" s="7">
        <f t="shared" si="108"/>
      </c>
      <c r="N472" s="518"/>
    </row>
    <row r="473" spans="1:14" s="15" customFormat="1" ht="18.75" customHeight="1">
      <c r="A473" s="22">
        <v>60</v>
      </c>
      <c r="B473" s="577">
        <v>7300</v>
      </c>
      <c r="C473" s="1792" t="s">
        <v>1209</v>
      </c>
      <c r="D473" s="1793"/>
      <c r="E473" s="578">
        <f aca="true" t="shared" si="111" ref="E473:L473">SUM(E474:E479)</f>
        <v>0</v>
      </c>
      <c r="F473" s="587">
        <f t="shared" si="111"/>
        <v>0</v>
      </c>
      <c r="G473" s="593">
        <f t="shared" si="111"/>
        <v>0</v>
      </c>
      <c r="H473" s="581">
        <f>SUM(H474:H479)</f>
        <v>0</v>
      </c>
      <c r="I473" s="587">
        <f t="shared" si="111"/>
        <v>0</v>
      </c>
      <c r="J473" s="593">
        <f t="shared" si="111"/>
        <v>0</v>
      </c>
      <c r="K473" s="581">
        <f t="shared" si="111"/>
        <v>0</v>
      </c>
      <c r="L473" s="578">
        <f t="shared" si="111"/>
        <v>0</v>
      </c>
      <c r="M473" s="7">
        <f t="shared" si="108"/>
      </c>
      <c r="N473" s="518"/>
    </row>
    <row r="474" spans="1:14" ht="18.75" customHeight="1">
      <c r="A474" s="23">
        <v>65</v>
      </c>
      <c r="B474" s="149"/>
      <c r="C474" s="589">
        <v>7320</v>
      </c>
      <c r="D474" s="594" t="s">
        <v>1210</v>
      </c>
      <c r="E474" s="1354">
        <f aca="true" t="shared" si="112" ref="E474:E479">F474+G474+H474</f>
        <v>0</v>
      </c>
      <c r="F474" s="595"/>
      <c r="G474" s="153"/>
      <c r="H474" s="584">
        <v>0</v>
      </c>
      <c r="I474" s="595"/>
      <c r="J474" s="153"/>
      <c r="K474" s="584">
        <v>0</v>
      </c>
      <c r="L474" s="1354">
        <f aca="true" t="shared" si="113" ref="L474:L479">I474+J474+K474</f>
        <v>0</v>
      </c>
      <c r="M474" s="7">
        <f t="shared" si="108"/>
      </c>
      <c r="N474" s="518"/>
    </row>
    <row r="475" spans="1:14" ht="31.5">
      <c r="A475" s="23">
        <v>85</v>
      </c>
      <c r="B475" s="149"/>
      <c r="C475" s="162">
        <v>7369</v>
      </c>
      <c r="D475" s="596" t="s">
        <v>1211</v>
      </c>
      <c r="E475" s="1355">
        <f t="shared" si="112"/>
        <v>0</v>
      </c>
      <c r="F475" s="164"/>
      <c r="G475" s="450"/>
      <c r="H475" s="597">
        <v>0</v>
      </c>
      <c r="I475" s="164"/>
      <c r="J475" s="450"/>
      <c r="K475" s="597">
        <v>0</v>
      </c>
      <c r="L475" s="1355">
        <f t="shared" si="113"/>
        <v>0</v>
      </c>
      <c r="M475" s="7">
        <f t="shared" si="108"/>
      </c>
      <c r="N475" s="518"/>
    </row>
    <row r="476" spans="1:14" ht="31.5">
      <c r="A476" s="23">
        <v>90</v>
      </c>
      <c r="B476" s="149"/>
      <c r="C476" s="598">
        <v>7370</v>
      </c>
      <c r="D476" s="599" t="s">
        <v>1212</v>
      </c>
      <c r="E476" s="1356">
        <f t="shared" si="112"/>
        <v>0</v>
      </c>
      <c r="F476" s="600"/>
      <c r="G476" s="601"/>
      <c r="H476" s="602">
        <v>0</v>
      </c>
      <c r="I476" s="600"/>
      <c r="J476" s="601"/>
      <c r="K476" s="602">
        <v>0</v>
      </c>
      <c r="L476" s="1356">
        <f t="shared" si="113"/>
        <v>0</v>
      </c>
      <c r="M476" s="7">
        <f t="shared" si="108"/>
      </c>
      <c r="N476" s="518"/>
    </row>
    <row r="477" spans="1:14" ht="18.75" customHeight="1">
      <c r="A477" s="23">
        <v>95</v>
      </c>
      <c r="B477" s="149"/>
      <c r="C477" s="589">
        <v>7391</v>
      </c>
      <c r="D477" s="603" t="s">
        <v>1213</v>
      </c>
      <c r="E477" s="1353">
        <f t="shared" si="112"/>
        <v>0</v>
      </c>
      <c r="F477" s="595"/>
      <c r="G477" s="455"/>
      <c r="H477" s="585">
        <v>0</v>
      </c>
      <c r="I477" s="595"/>
      <c r="J477" s="455"/>
      <c r="K477" s="585">
        <v>0</v>
      </c>
      <c r="L477" s="1353">
        <f t="shared" si="113"/>
        <v>0</v>
      </c>
      <c r="M477" s="7">
        <f t="shared" si="108"/>
      </c>
      <c r="N477" s="518"/>
    </row>
    <row r="478" spans="1:14" ht="18.75" customHeight="1">
      <c r="A478" s="23">
        <v>100</v>
      </c>
      <c r="B478" s="149"/>
      <c r="C478" s="156">
        <v>7392</v>
      </c>
      <c r="D478" s="604" t="s">
        <v>1214</v>
      </c>
      <c r="E478" s="1340">
        <f t="shared" si="112"/>
        <v>0</v>
      </c>
      <c r="F478" s="158"/>
      <c r="G478" s="159"/>
      <c r="H478" s="585">
        <v>0</v>
      </c>
      <c r="I478" s="158"/>
      <c r="J478" s="159"/>
      <c r="K478" s="585">
        <v>0</v>
      </c>
      <c r="L478" s="1340">
        <f t="shared" si="113"/>
        <v>0</v>
      </c>
      <c r="M478" s="7">
        <f t="shared" si="108"/>
      </c>
      <c r="N478" s="518"/>
    </row>
    <row r="479" spans="1:14" ht="18.75" customHeight="1">
      <c r="A479" s="23">
        <v>105</v>
      </c>
      <c r="B479" s="149"/>
      <c r="C479" s="162">
        <v>7393</v>
      </c>
      <c r="D479" s="182" t="s">
        <v>1215</v>
      </c>
      <c r="E479" s="1352">
        <f t="shared" si="112"/>
        <v>0</v>
      </c>
      <c r="F479" s="164"/>
      <c r="G479" s="174"/>
      <c r="H479" s="586">
        <v>0</v>
      </c>
      <c r="I479" s="164"/>
      <c r="J479" s="174"/>
      <c r="K479" s="586">
        <v>0</v>
      </c>
      <c r="L479" s="1352">
        <f t="shared" si="113"/>
        <v>0</v>
      </c>
      <c r="M479" s="7">
        <f t="shared" si="108"/>
      </c>
      <c r="N479" s="518"/>
    </row>
    <row r="480" spans="1:46" s="46" customFormat="1" ht="18.75" customHeight="1">
      <c r="A480" s="26">
        <v>110</v>
      </c>
      <c r="B480" s="577">
        <v>7900</v>
      </c>
      <c r="C480" s="1824" t="s">
        <v>1216</v>
      </c>
      <c r="D480" s="1825"/>
      <c r="E480" s="605">
        <f aca="true" t="shared" si="114" ref="E480:L480">+E481+E482</f>
        <v>0</v>
      </c>
      <c r="F480" s="606">
        <f t="shared" si="114"/>
        <v>0</v>
      </c>
      <c r="G480" s="607">
        <f t="shared" si="114"/>
        <v>0</v>
      </c>
      <c r="H480" s="581">
        <f>+H481+H482</f>
        <v>0</v>
      </c>
      <c r="I480" s="606">
        <f t="shared" si="114"/>
        <v>0</v>
      </c>
      <c r="J480" s="607">
        <f t="shared" si="114"/>
        <v>0</v>
      </c>
      <c r="K480" s="581">
        <f t="shared" si="114"/>
        <v>0</v>
      </c>
      <c r="L480" s="605">
        <f t="shared" si="114"/>
        <v>0</v>
      </c>
      <c r="M480" s="7">
        <f t="shared" si="108"/>
      </c>
      <c r="N480" s="518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8">
        <v>7901</v>
      </c>
      <c r="D481" s="609" t="s">
        <v>1217</v>
      </c>
      <c r="E481" s="1353">
        <f>F481+G481+H481</f>
        <v>0</v>
      </c>
      <c r="F481" s="1580">
        <v>0</v>
      </c>
      <c r="G481" s="1580">
        <v>0</v>
      </c>
      <c r="H481" s="584">
        <v>0</v>
      </c>
      <c r="I481" s="1580">
        <v>0</v>
      </c>
      <c r="J481" s="1580">
        <v>0</v>
      </c>
      <c r="K481" s="584">
        <v>0</v>
      </c>
      <c r="L481" s="1353">
        <f>I481+J481+K481</f>
        <v>0</v>
      </c>
      <c r="M481" s="7">
        <f t="shared" si="108"/>
      </c>
      <c r="N481" s="518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0">
        <v>7902</v>
      </c>
      <c r="D482" s="611" t="s">
        <v>1218</v>
      </c>
      <c r="E482" s="1352">
        <f>F482+G482+H482</f>
        <v>0</v>
      </c>
      <c r="F482" s="1580">
        <v>0</v>
      </c>
      <c r="G482" s="1580">
        <v>0</v>
      </c>
      <c r="H482" s="586">
        <v>0</v>
      </c>
      <c r="I482" s="1580">
        <v>0</v>
      </c>
      <c r="J482" s="1580">
        <v>0</v>
      </c>
      <c r="K482" s="586">
        <v>0</v>
      </c>
      <c r="L482" s="1352">
        <f>I482+J482+K482</f>
        <v>0</v>
      </c>
      <c r="M482" s="7">
        <f t="shared" si="108"/>
      </c>
      <c r="N482" s="518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7">
        <v>8000</v>
      </c>
      <c r="C483" s="1795" t="s">
        <v>148</v>
      </c>
      <c r="D483" s="1795"/>
      <c r="E483" s="578">
        <f aca="true" t="shared" si="115" ref="E483:L483">SUM(E484:E498)</f>
        <v>0</v>
      </c>
      <c r="F483" s="587">
        <f t="shared" si="115"/>
        <v>0</v>
      </c>
      <c r="G483" s="580">
        <f t="shared" si="115"/>
        <v>0</v>
      </c>
      <c r="H483" s="581">
        <f>SUM(H484:H498)</f>
        <v>0</v>
      </c>
      <c r="I483" s="587">
        <f t="shared" si="115"/>
        <v>0</v>
      </c>
      <c r="J483" s="580">
        <f t="shared" si="115"/>
        <v>0</v>
      </c>
      <c r="K483" s="581">
        <f t="shared" si="115"/>
        <v>0</v>
      </c>
      <c r="L483" s="578">
        <f t="shared" si="115"/>
        <v>0</v>
      </c>
      <c r="M483" s="7">
        <f t="shared" si="108"/>
      </c>
      <c r="N483" s="518"/>
    </row>
    <row r="484" spans="1:14" ht="18.75" customHeight="1">
      <c r="A484" s="23">
        <v>130</v>
      </c>
      <c r="B484" s="171"/>
      <c r="C484" s="589">
        <v>8011</v>
      </c>
      <c r="D484" s="612" t="s">
        <v>1219</v>
      </c>
      <c r="E484" s="1353">
        <f aca="true" t="shared" si="116" ref="E484:E498">F484+G484+H484</f>
        <v>0</v>
      </c>
      <c r="F484" s="595"/>
      <c r="G484" s="591"/>
      <c r="H484" s="584">
        <v>0</v>
      </c>
      <c r="I484" s="595"/>
      <c r="J484" s="591"/>
      <c r="K484" s="584">
        <v>0</v>
      </c>
      <c r="L484" s="1353">
        <f aca="true" t="shared" si="117" ref="L484:L498">I484+J484+K484</f>
        <v>0</v>
      </c>
      <c r="M484" s="7">
        <f t="shared" si="108"/>
      </c>
      <c r="N484" s="518"/>
    </row>
    <row r="485" spans="1:14" ht="18.75" customHeight="1">
      <c r="A485" s="23">
        <v>135</v>
      </c>
      <c r="B485" s="171"/>
      <c r="C485" s="156">
        <v>8012</v>
      </c>
      <c r="D485" s="157" t="s">
        <v>0</v>
      </c>
      <c r="E485" s="1340">
        <f t="shared" si="116"/>
        <v>0</v>
      </c>
      <c r="F485" s="158"/>
      <c r="G485" s="159"/>
      <c r="H485" s="585">
        <v>0</v>
      </c>
      <c r="I485" s="158"/>
      <c r="J485" s="159"/>
      <c r="K485" s="585">
        <v>0</v>
      </c>
      <c r="L485" s="1340">
        <f t="shared" si="117"/>
        <v>0</v>
      </c>
      <c r="M485" s="7">
        <f t="shared" si="108"/>
      </c>
      <c r="N485" s="518"/>
    </row>
    <row r="486" spans="1:14" ht="18.75" customHeight="1">
      <c r="A486" s="23">
        <v>140</v>
      </c>
      <c r="B486" s="171"/>
      <c r="C486" s="156">
        <v>8017</v>
      </c>
      <c r="D486" s="157" t="s">
        <v>1</v>
      </c>
      <c r="E486" s="1340">
        <f t="shared" si="116"/>
        <v>0</v>
      </c>
      <c r="F486" s="158"/>
      <c r="G486" s="159"/>
      <c r="H486" s="585">
        <v>0</v>
      </c>
      <c r="I486" s="158"/>
      <c r="J486" s="159"/>
      <c r="K486" s="585">
        <v>0</v>
      </c>
      <c r="L486" s="1340">
        <f t="shared" si="117"/>
        <v>0</v>
      </c>
      <c r="M486" s="7">
        <f t="shared" si="108"/>
      </c>
      <c r="N486" s="518"/>
    </row>
    <row r="487" spans="1:14" ht="18.75" customHeight="1">
      <c r="A487" s="23">
        <v>145</v>
      </c>
      <c r="B487" s="171"/>
      <c r="C487" s="162">
        <v>8018</v>
      </c>
      <c r="D487" s="182" t="s">
        <v>2</v>
      </c>
      <c r="E487" s="1352">
        <f t="shared" si="116"/>
        <v>0</v>
      </c>
      <c r="F487" s="164"/>
      <c r="G487" s="450"/>
      <c r="H487" s="597">
        <v>0</v>
      </c>
      <c r="I487" s="164"/>
      <c r="J487" s="450"/>
      <c r="K487" s="597">
        <v>0</v>
      </c>
      <c r="L487" s="1352">
        <f t="shared" si="117"/>
        <v>0</v>
      </c>
      <c r="M487" s="7">
        <f t="shared" si="108"/>
      </c>
      <c r="N487" s="518"/>
    </row>
    <row r="488" spans="1:14" ht="18.75" customHeight="1">
      <c r="A488" s="23">
        <v>150</v>
      </c>
      <c r="B488" s="171"/>
      <c r="C488" s="452">
        <v>8031</v>
      </c>
      <c r="D488" s="453" t="s">
        <v>3</v>
      </c>
      <c r="E488" s="1342">
        <f t="shared" si="116"/>
        <v>0</v>
      </c>
      <c r="F488" s="454"/>
      <c r="G488" s="455"/>
      <c r="H488" s="585">
        <v>0</v>
      </c>
      <c r="I488" s="454"/>
      <c r="J488" s="455"/>
      <c r="K488" s="585">
        <v>0</v>
      </c>
      <c r="L488" s="1342">
        <f t="shared" si="117"/>
        <v>0</v>
      </c>
      <c r="M488" s="7">
        <f t="shared" si="108"/>
      </c>
      <c r="N488" s="518"/>
    </row>
    <row r="489" spans="1:14" ht="18.75" customHeight="1">
      <c r="A489" s="23">
        <v>155</v>
      </c>
      <c r="B489" s="171"/>
      <c r="C489" s="156">
        <v>8032</v>
      </c>
      <c r="D489" s="157" t="s">
        <v>4</v>
      </c>
      <c r="E489" s="1340">
        <f t="shared" si="116"/>
        <v>0</v>
      </c>
      <c r="F489" s="158"/>
      <c r="G489" s="159"/>
      <c r="H489" s="585">
        <v>0</v>
      </c>
      <c r="I489" s="158"/>
      <c r="J489" s="159"/>
      <c r="K489" s="585">
        <v>0</v>
      </c>
      <c r="L489" s="1340">
        <f t="shared" si="117"/>
        <v>0</v>
      </c>
      <c r="M489" s="7">
        <f t="shared" si="108"/>
      </c>
      <c r="N489" s="518"/>
    </row>
    <row r="490" spans="1:14" ht="18.75" customHeight="1">
      <c r="A490" s="23">
        <v>175</v>
      </c>
      <c r="B490" s="171"/>
      <c r="C490" s="156">
        <v>8037</v>
      </c>
      <c r="D490" s="157" t="s">
        <v>5</v>
      </c>
      <c r="E490" s="1340">
        <f t="shared" si="116"/>
        <v>0</v>
      </c>
      <c r="F490" s="158"/>
      <c r="G490" s="159"/>
      <c r="H490" s="585">
        <v>0</v>
      </c>
      <c r="I490" s="158"/>
      <c r="J490" s="159"/>
      <c r="K490" s="585">
        <v>0</v>
      </c>
      <c r="L490" s="1340">
        <f t="shared" si="117"/>
        <v>0</v>
      </c>
      <c r="M490" s="7">
        <f t="shared" si="108"/>
      </c>
      <c r="N490" s="518"/>
    </row>
    <row r="491" spans="1:14" ht="18.75" customHeight="1">
      <c r="A491" s="23">
        <v>180</v>
      </c>
      <c r="B491" s="171"/>
      <c r="C491" s="447">
        <v>8038</v>
      </c>
      <c r="D491" s="448" t="s">
        <v>437</v>
      </c>
      <c r="E491" s="1341">
        <f t="shared" si="116"/>
        <v>0</v>
      </c>
      <c r="F491" s="449"/>
      <c r="G491" s="450"/>
      <c r="H491" s="597">
        <v>0</v>
      </c>
      <c r="I491" s="449"/>
      <c r="J491" s="450"/>
      <c r="K491" s="597">
        <v>0</v>
      </c>
      <c r="L491" s="1341">
        <f t="shared" si="117"/>
        <v>0</v>
      </c>
      <c r="M491" s="7">
        <f t="shared" si="108"/>
      </c>
      <c r="N491" s="518"/>
    </row>
    <row r="492" spans="1:14" ht="18.75" customHeight="1">
      <c r="A492" s="23">
        <v>185</v>
      </c>
      <c r="B492" s="171"/>
      <c r="C492" s="452">
        <v>8051</v>
      </c>
      <c r="D492" s="467" t="s">
        <v>149</v>
      </c>
      <c r="E492" s="1342">
        <f t="shared" si="116"/>
        <v>0</v>
      </c>
      <c r="F492" s="454"/>
      <c r="G492" s="455"/>
      <c r="H492" s="585">
        <v>0</v>
      </c>
      <c r="I492" s="454"/>
      <c r="J492" s="455"/>
      <c r="K492" s="585">
        <v>0</v>
      </c>
      <c r="L492" s="1342">
        <f t="shared" si="117"/>
        <v>0</v>
      </c>
      <c r="M492" s="7">
        <f t="shared" si="108"/>
      </c>
      <c r="N492" s="518"/>
    </row>
    <row r="493" spans="1:14" ht="18.75" customHeight="1">
      <c r="A493" s="23">
        <v>190</v>
      </c>
      <c r="B493" s="171"/>
      <c r="C493" s="156">
        <v>8052</v>
      </c>
      <c r="D493" s="197" t="s">
        <v>150</v>
      </c>
      <c r="E493" s="1340">
        <f t="shared" si="116"/>
        <v>0</v>
      </c>
      <c r="F493" s="158"/>
      <c r="G493" s="159"/>
      <c r="H493" s="585">
        <v>0</v>
      </c>
      <c r="I493" s="158"/>
      <c r="J493" s="159"/>
      <c r="K493" s="585">
        <v>0</v>
      </c>
      <c r="L493" s="1340">
        <f t="shared" si="117"/>
        <v>0</v>
      </c>
      <c r="M493" s="7">
        <f t="shared" si="108"/>
      </c>
      <c r="N493" s="518"/>
    </row>
    <row r="494" spans="1:14" ht="18.75" customHeight="1">
      <c r="A494" s="23">
        <v>195</v>
      </c>
      <c r="B494" s="171"/>
      <c r="C494" s="156">
        <v>8057</v>
      </c>
      <c r="D494" s="197" t="s">
        <v>151</v>
      </c>
      <c r="E494" s="1340">
        <f t="shared" si="116"/>
        <v>0</v>
      </c>
      <c r="F494" s="158"/>
      <c r="G494" s="159"/>
      <c r="H494" s="585">
        <v>0</v>
      </c>
      <c r="I494" s="158"/>
      <c r="J494" s="159"/>
      <c r="K494" s="585">
        <v>0</v>
      </c>
      <c r="L494" s="1340">
        <f t="shared" si="117"/>
        <v>0</v>
      </c>
      <c r="M494" s="7">
        <f t="shared" si="108"/>
      </c>
      <c r="N494" s="518"/>
    </row>
    <row r="495" spans="1:14" ht="18.75" customHeight="1">
      <c r="A495" s="23">
        <v>200</v>
      </c>
      <c r="B495" s="171"/>
      <c r="C495" s="447">
        <v>8058</v>
      </c>
      <c r="D495" s="468" t="s">
        <v>152</v>
      </c>
      <c r="E495" s="1341">
        <f t="shared" si="116"/>
        <v>0</v>
      </c>
      <c r="F495" s="449"/>
      <c r="G495" s="450"/>
      <c r="H495" s="597">
        <v>0</v>
      </c>
      <c r="I495" s="449"/>
      <c r="J495" s="450"/>
      <c r="K495" s="597">
        <v>0</v>
      </c>
      <c r="L495" s="1341">
        <f t="shared" si="117"/>
        <v>0</v>
      </c>
      <c r="M495" s="7">
        <f t="shared" si="108"/>
      </c>
      <c r="N495" s="518"/>
    </row>
    <row r="496" spans="1:14" ht="18.75" customHeight="1">
      <c r="A496" s="23">
        <v>205</v>
      </c>
      <c r="B496" s="171"/>
      <c r="C496" s="598">
        <v>8080</v>
      </c>
      <c r="D496" s="613" t="s">
        <v>268</v>
      </c>
      <c r="E496" s="1357">
        <f t="shared" si="116"/>
        <v>0</v>
      </c>
      <c r="F496" s="1584">
        <v>0</v>
      </c>
      <c r="G496" s="1584">
        <v>0</v>
      </c>
      <c r="H496" s="602">
        <v>0</v>
      </c>
      <c r="I496" s="1584">
        <v>0</v>
      </c>
      <c r="J496" s="1584">
        <v>0</v>
      </c>
      <c r="K496" s="602">
        <v>0</v>
      </c>
      <c r="L496" s="1357">
        <f t="shared" si="117"/>
        <v>0</v>
      </c>
      <c r="M496" s="7">
        <f t="shared" si="108"/>
      </c>
      <c r="N496" s="518"/>
    </row>
    <row r="497" spans="1:14" ht="18.75" customHeight="1">
      <c r="A497" s="23">
        <v>210</v>
      </c>
      <c r="B497" s="171"/>
      <c r="C497" s="589">
        <v>8097</v>
      </c>
      <c r="D497" s="603" t="s">
        <v>438</v>
      </c>
      <c r="E497" s="1353">
        <f t="shared" si="116"/>
        <v>0</v>
      </c>
      <c r="F497" s="1584">
        <v>0</v>
      </c>
      <c r="G497" s="1584">
        <v>0</v>
      </c>
      <c r="H497" s="585">
        <v>0</v>
      </c>
      <c r="I497" s="1584">
        <v>0</v>
      </c>
      <c r="J497" s="1584">
        <v>0</v>
      </c>
      <c r="K497" s="585">
        <v>0</v>
      </c>
      <c r="L497" s="1353">
        <f t="shared" si="117"/>
        <v>0</v>
      </c>
      <c r="M497" s="7">
        <f t="shared" si="108"/>
      </c>
      <c r="N497" s="518"/>
    </row>
    <row r="498" spans="1:14" ht="18.75" customHeight="1">
      <c r="A498" s="23">
        <v>215</v>
      </c>
      <c r="B498" s="171"/>
      <c r="C498" s="179">
        <v>8098</v>
      </c>
      <c r="D498" s="198" t="s">
        <v>439</v>
      </c>
      <c r="E498" s="1343">
        <f t="shared" si="116"/>
        <v>0</v>
      </c>
      <c r="F498" s="1584">
        <v>0</v>
      </c>
      <c r="G498" s="1584">
        <v>0</v>
      </c>
      <c r="H498" s="586">
        <v>0</v>
      </c>
      <c r="I498" s="1584">
        <v>0</v>
      </c>
      <c r="J498" s="1584">
        <v>0</v>
      </c>
      <c r="K498" s="586">
        <v>0</v>
      </c>
      <c r="L498" s="1343">
        <f t="shared" si="117"/>
        <v>0</v>
      </c>
      <c r="M498" s="7">
        <f t="shared" si="108"/>
      </c>
      <c r="N498" s="518"/>
    </row>
    <row r="499" spans="1:14" s="15" customFormat="1" ht="18.75" customHeight="1">
      <c r="A499" s="22">
        <v>220</v>
      </c>
      <c r="B499" s="577">
        <v>8100</v>
      </c>
      <c r="C499" s="1800" t="s">
        <v>153</v>
      </c>
      <c r="D499" s="1801"/>
      <c r="E499" s="578">
        <f aca="true" t="shared" si="118" ref="E499:L499">SUM(E500:E503)</f>
        <v>0</v>
      </c>
      <c r="F499" s="587">
        <f t="shared" si="118"/>
        <v>0</v>
      </c>
      <c r="G499" s="580">
        <f t="shared" si="118"/>
        <v>0</v>
      </c>
      <c r="H499" s="581">
        <f>SUM(H500:H503)</f>
        <v>0</v>
      </c>
      <c r="I499" s="587">
        <f t="shared" si="118"/>
        <v>0</v>
      </c>
      <c r="J499" s="580">
        <f t="shared" si="118"/>
        <v>0</v>
      </c>
      <c r="K499" s="581">
        <f t="shared" si="118"/>
        <v>0</v>
      </c>
      <c r="L499" s="578">
        <f t="shared" si="118"/>
        <v>0</v>
      </c>
      <c r="M499" s="7">
        <f t="shared" si="108"/>
      </c>
      <c r="N499" s="518"/>
    </row>
    <row r="500" spans="1:14" ht="18.75" customHeight="1">
      <c r="A500" s="23">
        <v>225</v>
      </c>
      <c r="B500" s="149"/>
      <c r="C500" s="150">
        <v>8111</v>
      </c>
      <c r="D500" s="187" t="s">
        <v>440</v>
      </c>
      <c r="E500" s="1339">
        <f>F500+G500+H500</f>
        <v>0</v>
      </c>
      <c r="F500" s="1580">
        <v>0</v>
      </c>
      <c r="G500" s="1580">
        <v>0</v>
      </c>
      <c r="H500" s="584">
        <v>0</v>
      </c>
      <c r="I500" s="1580">
        <v>0</v>
      </c>
      <c r="J500" s="1580">
        <v>0</v>
      </c>
      <c r="K500" s="584">
        <v>0</v>
      </c>
      <c r="L500" s="1339">
        <f>I500+J500+K500</f>
        <v>0</v>
      </c>
      <c r="M500" s="7">
        <f t="shared" si="108"/>
      </c>
      <c r="N500" s="518"/>
    </row>
    <row r="501" spans="1:14" ht="18.75" customHeight="1">
      <c r="A501" s="23">
        <v>230</v>
      </c>
      <c r="B501" s="149"/>
      <c r="C501" s="447">
        <v>8112</v>
      </c>
      <c r="D501" s="614" t="s">
        <v>441</v>
      </c>
      <c r="E501" s="1341">
        <f>F501+G501+H501</f>
        <v>0</v>
      </c>
      <c r="F501" s="1580">
        <v>0</v>
      </c>
      <c r="G501" s="1580">
        <v>0</v>
      </c>
      <c r="H501" s="597">
        <v>0</v>
      </c>
      <c r="I501" s="1580">
        <v>0</v>
      </c>
      <c r="J501" s="1580">
        <v>0</v>
      </c>
      <c r="K501" s="597">
        <v>0</v>
      </c>
      <c r="L501" s="1341">
        <f>I501+J501+K501</f>
        <v>0</v>
      </c>
      <c r="M501" s="7">
        <f t="shared" si="108"/>
      </c>
      <c r="N501" s="518"/>
    </row>
    <row r="502" spans="1:14" ht="31.5">
      <c r="A502" s="23">
        <v>235</v>
      </c>
      <c r="B502" s="181"/>
      <c r="C502" s="452">
        <v>8121</v>
      </c>
      <c r="D502" s="615" t="s">
        <v>442</v>
      </c>
      <c r="E502" s="1342">
        <f>F502+G502+H502</f>
        <v>0</v>
      </c>
      <c r="F502" s="1580">
        <v>0</v>
      </c>
      <c r="G502" s="1580">
        <v>0</v>
      </c>
      <c r="H502" s="585">
        <v>0</v>
      </c>
      <c r="I502" s="1580">
        <v>0</v>
      </c>
      <c r="J502" s="1580">
        <v>0</v>
      </c>
      <c r="K502" s="585">
        <v>0</v>
      </c>
      <c r="L502" s="1342">
        <f>I502+J502+K502</f>
        <v>0</v>
      </c>
      <c r="M502" s="7">
        <f t="shared" si="108"/>
      </c>
      <c r="N502" s="518"/>
    </row>
    <row r="503" spans="1:14" ht="31.5">
      <c r="A503" s="23">
        <v>240</v>
      </c>
      <c r="B503" s="149"/>
      <c r="C503" s="179">
        <v>8122</v>
      </c>
      <c r="D503" s="198" t="s">
        <v>1989</v>
      </c>
      <c r="E503" s="1343">
        <f>F503+G503+H503</f>
        <v>0</v>
      </c>
      <c r="F503" s="1584">
        <v>0</v>
      </c>
      <c r="G503" s="1584">
        <v>0</v>
      </c>
      <c r="H503" s="585">
        <v>0</v>
      </c>
      <c r="I503" s="1584">
        <v>0</v>
      </c>
      <c r="J503" s="1584">
        <v>0</v>
      </c>
      <c r="K503" s="585">
        <v>0</v>
      </c>
      <c r="L503" s="1343">
        <f>I503+J503+K503</f>
        <v>0</v>
      </c>
      <c r="M503" s="7">
        <f t="shared" si="108"/>
      </c>
      <c r="N503" s="518"/>
    </row>
    <row r="504" spans="1:14" s="15" customFormat="1" ht="18.75" customHeight="1">
      <c r="A504" s="22">
        <v>245</v>
      </c>
      <c r="B504" s="577">
        <v>8200</v>
      </c>
      <c r="C504" s="1800" t="s">
        <v>1990</v>
      </c>
      <c r="D504" s="1801"/>
      <c r="E504" s="1581">
        <f>F504+G504+H504</f>
        <v>0</v>
      </c>
      <c r="F504" s="1431">
        <v>0</v>
      </c>
      <c r="G504" s="1585">
        <v>0</v>
      </c>
      <c r="H504" s="1583">
        <v>0</v>
      </c>
      <c r="I504" s="1431">
        <v>0</v>
      </c>
      <c r="J504" s="1585">
        <v>0</v>
      </c>
      <c r="K504" s="1582">
        <v>0</v>
      </c>
      <c r="L504" s="605">
        <f>I504+J504+K504</f>
        <v>0</v>
      </c>
      <c r="M504" s="7">
        <f t="shared" si="108"/>
      </c>
      <c r="N504" s="518"/>
    </row>
    <row r="505" spans="1:14" s="15" customFormat="1" ht="18.75" customHeight="1">
      <c r="A505" s="22">
        <v>255</v>
      </c>
      <c r="B505" s="577">
        <v>8300</v>
      </c>
      <c r="C505" s="1802" t="s">
        <v>154</v>
      </c>
      <c r="D505" s="1802"/>
      <c r="E505" s="578">
        <f aca="true" t="shared" si="119" ref="E505:L505">SUM(E506:E513)</f>
        <v>0</v>
      </c>
      <c r="F505" s="626">
        <f t="shared" si="119"/>
        <v>0</v>
      </c>
      <c r="G505" s="627">
        <f t="shared" si="119"/>
        <v>0</v>
      </c>
      <c r="H505" s="581">
        <f>SUM(H506:H513)</f>
        <v>0</v>
      </c>
      <c r="I505" s="626">
        <f t="shared" si="119"/>
        <v>0</v>
      </c>
      <c r="J505" s="627">
        <f t="shared" si="119"/>
        <v>0</v>
      </c>
      <c r="K505" s="581">
        <f t="shared" si="119"/>
        <v>0</v>
      </c>
      <c r="L505" s="578">
        <f t="shared" si="119"/>
        <v>0</v>
      </c>
      <c r="M505" s="7">
        <f t="shared" si="108"/>
      </c>
      <c r="N505" s="518"/>
    </row>
    <row r="506" spans="1:14" ht="18.75" customHeight="1">
      <c r="A506" s="24">
        <v>260</v>
      </c>
      <c r="B506" s="181"/>
      <c r="C506" s="150">
        <v>8311</v>
      </c>
      <c r="D506" s="187" t="s">
        <v>1991</v>
      </c>
      <c r="E506" s="1339">
        <f aca="true" t="shared" si="120" ref="E506:E513">F506+G506+H506</f>
        <v>0</v>
      </c>
      <c r="F506" s="152"/>
      <c r="G506" s="153"/>
      <c r="H506" s="584">
        <v>0</v>
      </c>
      <c r="I506" s="152"/>
      <c r="J506" s="153"/>
      <c r="K506" s="584">
        <v>0</v>
      </c>
      <c r="L506" s="1339">
        <f aca="true" t="shared" si="121" ref="L506:L569">I506+J506+K506</f>
        <v>0</v>
      </c>
      <c r="M506" s="7">
        <f t="shared" si="108"/>
      </c>
      <c r="N506" s="518"/>
    </row>
    <row r="507" spans="1:14" ht="18.75" customHeight="1">
      <c r="A507" s="24">
        <v>261</v>
      </c>
      <c r="B507" s="149"/>
      <c r="C507" s="162">
        <v>8312</v>
      </c>
      <c r="D507" s="618" t="s">
        <v>1992</v>
      </c>
      <c r="E507" s="1352">
        <f t="shared" si="120"/>
        <v>0</v>
      </c>
      <c r="F507" s="164"/>
      <c r="G507" s="165"/>
      <c r="H507" s="597">
        <v>0</v>
      </c>
      <c r="I507" s="164"/>
      <c r="J507" s="165"/>
      <c r="K507" s="597">
        <v>0</v>
      </c>
      <c r="L507" s="1352">
        <f t="shared" si="121"/>
        <v>0</v>
      </c>
      <c r="M507" s="7">
        <f t="shared" si="108"/>
      </c>
      <c r="N507" s="518"/>
    </row>
    <row r="508" spans="1:14" ht="18.75" customHeight="1">
      <c r="A508" s="24">
        <v>262</v>
      </c>
      <c r="B508" s="149"/>
      <c r="C508" s="452">
        <v>8321</v>
      </c>
      <c r="D508" s="615" t="s">
        <v>1993</v>
      </c>
      <c r="E508" s="1342">
        <f t="shared" si="120"/>
        <v>0</v>
      </c>
      <c r="F508" s="454"/>
      <c r="G508" s="455"/>
      <c r="H508" s="585">
        <v>0</v>
      </c>
      <c r="I508" s="454"/>
      <c r="J508" s="455"/>
      <c r="K508" s="585">
        <v>0</v>
      </c>
      <c r="L508" s="1342">
        <f t="shared" si="121"/>
        <v>0</v>
      </c>
      <c r="M508" s="7">
        <f t="shared" si="108"/>
      </c>
      <c r="N508" s="518"/>
    </row>
    <row r="509" spans="1:14" ht="18.75" customHeight="1">
      <c r="A509" s="24">
        <v>263</v>
      </c>
      <c r="B509" s="149"/>
      <c r="C509" s="447">
        <v>8322</v>
      </c>
      <c r="D509" s="614" t="s">
        <v>1994</v>
      </c>
      <c r="E509" s="1341">
        <f t="shared" si="120"/>
        <v>0</v>
      </c>
      <c r="F509" s="449"/>
      <c r="G509" s="450"/>
      <c r="H509" s="597">
        <v>0</v>
      </c>
      <c r="I509" s="449"/>
      <c r="J509" s="450"/>
      <c r="K509" s="597">
        <v>0</v>
      </c>
      <c r="L509" s="1341">
        <f t="shared" si="121"/>
        <v>0</v>
      </c>
      <c r="M509" s="7">
        <f t="shared" si="108"/>
      </c>
      <c r="N509" s="518"/>
    </row>
    <row r="510" spans="1:14" ht="18.75" customHeight="1">
      <c r="A510" s="24">
        <v>264</v>
      </c>
      <c r="B510" s="181"/>
      <c r="C510" s="452">
        <v>8371</v>
      </c>
      <c r="D510" s="615" t="s">
        <v>1995</v>
      </c>
      <c r="E510" s="1342">
        <f t="shared" si="120"/>
        <v>0</v>
      </c>
      <c r="F510" s="454"/>
      <c r="G510" s="455"/>
      <c r="H510" s="585">
        <v>0</v>
      </c>
      <c r="I510" s="454"/>
      <c r="J510" s="455"/>
      <c r="K510" s="585">
        <v>0</v>
      </c>
      <c r="L510" s="1342">
        <f t="shared" si="121"/>
        <v>0</v>
      </c>
      <c r="M510" s="7">
        <f t="shared" si="108"/>
      </c>
      <c r="N510" s="518"/>
    </row>
    <row r="511" spans="1:14" ht="18.75" customHeight="1">
      <c r="A511" s="24">
        <v>265</v>
      </c>
      <c r="B511" s="149"/>
      <c r="C511" s="447">
        <v>8372</v>
      </c>
      <c r="D511" s="614" t="s">
        <v>1996</v>
      </c>
      <c r="E511" s="1341">
        <f t="shared" si="120"/>
        <v>0</v>
      </c>
      <c r="F511" s="449"/>
      <c r="G511" s="450"/>
      <c r="H511" s="597">
        <v>0</v>
      </c>
      <c r="I511" s="449"/>
      <c r="J511" s="450"/>
      <c r="K511" s="597">
        <v>0</v>
      </c>
      <c r="L511" s="1341">
        <f t="shared" si="121"/>
        <v>0</v>
      </c>
      <c r="M511" s="7">
        <f t="shared" si="108"/>
      </c>
      <c r="N511" s="518"/>
    </row>
    <row r="512" spans="1:14" ht="18.75" customHeight="1">
      <c r="A512" s="24">
        <v>266</v>
      </c>
      <c r="B512" s="149"/>
      <c r="C512" s="452">
        <v>8381</v>
      </c>
      <c r="D512" s="615" t="s">
        <v>1997</v>
      </c>
      <c r="E512" s="1342">
        <f t="shared" si="120"/>
        <v>0</v>
      </c>
      <c r="F512" s="454"/>
      <c r="G512" s="455"/>
      <c r="H512" s="585">
        <v>0</v>
      </c>
      <c r="I512" s="454"/>
      <c r="J512" s="455"/>
      <c r="K512" s="585">
        <v>0</v>
      </c>
      <c r="L512" s="1342">
        <f t="shared" si="121"/>
        <v>0</v>
      </c>
      <c r="M512" s="7">
        <f t="shared" si="108"/>
      </c>
      <c r="N512" s="518"/>
    </row>
    <row r="513" spans="1:14" ht="18.75" customHeight="1">
      <c r="A513" s="24">
        <v>267</v>
      </c>
      <c r="B513" s="149"/>
      <c r="C513" s="179">
        <v>8382</v>
      </c>
      <c r="D513" s="198" t="s">
        <v>1998</v>
      </c>
      <c r="E513" s="1343">
        <f t="shared" si="120"/>
        <v>0</v>
      </c>
      <c r="F513" s="173"/>
      <c r="G513" s="174"/>
      <c r="H513" s="585">
        <v>0</v>
      </c>
      <c r="I513" s="173"/>
      <c r="J513" s="174"/>
      <c r="K513" s="585">
        <v>0</v>
      </c>
      <c r="L513" s="1343">
        <f t="shared" si="121"/>
        <v>0</v>
      </c>
      <c r="M513" s="7">
        <f t="shared" si="108"/>
      </c>
      <c r="N513" s="518"/>
    </row>
    <row r="514" spans="1:14" s="15" customFormat="1" ht="15.75">
      <c r="A514" s="22">
        <v>295</v>
      </c>
      <c r="B514" s="577">
        <v>8500</v>
      </c>
      <c r="C514" s="1795" t="s">
        <v>1999</v>
      </c>
      <c r="D514" s="1795"/>
      <c r="E514" s="578">
        <f aca="true" t="shared" si="122" ref="E514:L514">SUM(E515:E517)</f>
        <v>0</v>
      </c>
      <c r="F514" s="587">
        <f t="shared" si="122"/>
        <v>0</v>
      </c>
      <c r="G514" s="580">
        <f t="shared" si="122"/>
        <v>0</v>
      </c>
      <c r="H514" s="581">
        <f>SUM(H515:H517)</f>
        <v>0</v>
      </c>
      <c r="I514" s="587">
        <f t="shared" si="122"/>
        <v>0</v>
      </c>
      <c r="J514" s="580">
        <f t="shared" si="122"/>
        <v>0</v>
      </c>
      <c r="K514" s="581">
        <f t="shared" si="122"/>
        <v>0</v>
      </c>
      <c r="L514" s="578">
        <f t="shared" si="122"/>
        <v>0</v>
      </c>
      <c r="M514" s="7">
        <f t="shared" si="108"/>
      </c>
      <c r="N514" s="518"/>
    </row>
    <row r="515" spans="1:14" ht="18.75" customHeight="1">
      <c r="A515" s="23">
        <v>300</v>
      </c>
      <c r="B515" s="149"/>
      <c r="C515" s="150">
        <v>8501</v>
      </c>
      <c r="D515" s="151" t="s">
        <v>2000</v>
      </c>
      <c r="E515" s="1339">
        <f>F515+G515+H515</f>
        <v>0</v>
      </c>
      <c r="F515" s="152"/>
      <c r="G515" s="153"/>
      <c r="H515" s="584">
        <v>0</v>
      </c>
      <c r="I515" s="152"/>
      <c r="J515" s="153"/>
      <c r="K515" s="584">
        <v>0</v>
      </c>
      <c r="L515" s="1339">
        <f t="shared" si="121"/>
        <v>0</v>
      </c>
      <c r="M515" s="7">
        <f t="shared" si="108"/>
      </c>
      <c r="N515" s="518"/>
    </row>
    <row r="516" spans="1:14" ht="18.75" customHeight="1">
      <c r="A516" s="23">
        <v>305</v>
      </c>
      <c r="B516" s="149"/>
      <c r="C516" s="156">
        <v>8502</v>
      </c>
      <c r="D516" s="157" t="s">
        <v>2001</v>
      </c>
      <c r="E516" s="1340">
        <f>F516+G516+H516</f>
        <v>0</v>
      </c>
      <c r="F516" s="158"/>
      <c r="G516" s="159"/>
      <c r="H516" s="585">
        <v>0</v>
      </c>
      <c r="I516" s="158"/>
      <c r="J516" s="159"/>
      <c r="K516" s="585">
        <v>0</v>
      </c>
      <c r="L516" s="1340">
        <f t="shared" si="121"/>
        <v>0</v>
      </c>
      <c r="M516" s="7">
        <f t="shared" si="108"/>
      </c>
      <c r="N516" s="518"/>
    </row>
    <row r="517" spans="1:14" ht="18.75" customHeight="1">
      <c r="A517" s="23">
        <v>310</v>
      </c>
      <c r="B517" s="149"/>
      <c r="C517" s="179">
        <v>8504</v>
      </c>
      <c r="D517" s="198" t="s">
        <v>2002</v>
      </c>
      <c r="E517" s="1343">
        <f>F517+G517+H517</f>
        <v>0</v>
      </c>
      <c r="F517" s="173"/>
      <c r="G517" s="174"/>
      <c r="H517" s="586">
        <v>0</v>
      </c>
      <c r="I517" s="173"/>
      <c r="J517" s="174"/>
      <c r="K517" s="586">
        <v>0</v>
      </c>
      <c r="L517" s="1343">
        <f t="shared" si="121"/>
        <v>0</v>
      </c>
      <c r="M517" s="7">
        <f t="shared" si="108"/>
      </c>
      <c r="N517" s="518"/>
    </row>
    <row r="518" spans="1:14" s="15" customFormat="1" ht="15.75">
      <c r="A518" s="22">
        <v>315</v>
      </c>
      <c r="B518" s="619">
        <v>8600</v>
      </c>
      <c r="C518" s="1795" t="s">
        <v>2003</v>
      </c>
      <c r="D518" s="1795"/>
      <c r="E518" s="578">
        <f aca="true" t="shared" si="123" ref="E518:L518">SUM(E519:E522)</f>
        <v>0</v>
      </c>
      <c r="F518" s="587">
        <f t="shared" si="123"/>
        <v>0</v>
      </c>
      <c r="G518" s="580">
        <f t="shared" si="123"/>
        <v>0</v>
      </c>
      <c r="H518" s="581">
        <f>SUM(H519:H522)</f>
        <v>0</v>
      </c>
      <c r="I518" s="587">
        <f t="shared" si="123"/>
        <v>0</v>
      </c>
      <c r="J518" s="580">
        <f t="shared" si="123"/>
        <v>0</v>
      </c>
      <c r="K518" s="581">
        <f t="shared" si="123"/>
        <v>0</v>
      </c>
      <c r="L518" s="578">
        <f t="shared" si="123"/>
        <v>0</v>
      </c>
      <c r="M518" s="7">
        <f t="shared" si="108"/>
      </c>
      <c r="N518" s="518"/>
    </row>
    <row r="519" spans="1:14" ht="18.75" customHeight="1">
      <c r="A519" s="23">
        <v>320</v>
      </c>
      <c r="B519" s="149"/>
      <c r="C519" s="461">
        <v>8611</v>
      </c>
      <c r="D519" s="620" t="s">
        <v>2004</v>
      </c>
      <c r="E519" s="1344">
        <f>F519+G519+H519</f>
        <v>0</v>
      </c>
      <c r="F519" s="463"/>
      <c r="G519" s="464"/>
      <c r="H519" s="597">
        <v>0</v>
      </c>
      <c r="I519" s="463"/>
      <c r="J519" s="464"/>
      <c r="K519" s="597">
        <v>0</v>
      </c>
      <c r="L519" s="1344">
        <f t="shared" si="121"/>
        <v>0</v>
      </c>
      <c r="M519" s="7">
        <f t="shared" si="108"/>
      </c>
      <c r="N519" s="518"/>
    </row>
    <row r="520" spans="1:14" ht="18.75" customHeight="1">
      <c r="A520" s="23">
        <v>325</v>
      </c>
      <c r="B520" s="149"/>
      <c r="C520" s="452">
        <v>8621</v>
      </c>
      <c r="D520" s="453" t="s">
        <v>2005</v>
      </c>
      <c r="E520" s="1342">
        <f>F520+G520+H520</f>
        <v>0</v>
      </c>
      <c r="F520" s="454"/>
      <c r="G520" s="455"/>
      <c r="H520" s="585">
        <v>0</v>
      </c>
      <c r="I520" s="454"/>
      <c r="J520" s="455"/>
      <c r="K520" s="585">
        <v>0</v>
      </c>
      <c r="L520" s="1342">
        <f t="shared" si="121"/>
        <v>0</v>
      </c>
      <c r="M520" s="7">
        <f t="shared" si="108"/>
      </c>
      <c r="N520" s="518"/>
    </row>
    <row r="521" spans="1:14" ht="18.75" customHeight="1">
      <c r="A521" s="23">
        <v>330</v>
      </c>
      <c r="B521" s="149"/>
      <c r="C521" s="447">
        <v>8623</v>
      </c>
      <c r="D521" s="448" t="s">
        <v>2006</v>
      </c>
      <c r="E521" s="1341">
        <f>F521+G521+H521</f>
        <v>0</v>
      </c>
      <c r="F521" s="449"/>
      <c r="G521" s="450"/>
      <c r="H521" s="597">
        <v>0</v>
      </c>
      <c r="I521" s="449"/>
      <c r="J521" s="450"/>
      <c r="K521" s="597">
        <v>0</v>
      </c>
      <c r="L521" s="1341">
        <f t="shared" si="121"/>
        <v>0</v>
      </c>
      <c r="M521" s="7">
        <f t="shared" si="108"/>
      </c>
      <c r="N521" s="518"/>
    </row>
    <row r="522" spans="1:14" ht="18.75" customHeight="1">
      <c r="A522" s="23">
        <v>340</v>
      </c>
      <c r="B522" s="149"/>
      <c r="C522" s="469">
        <v>8640</v>
      </c>
      <c r="D522" s="621" t="s">
        <v>1309</v>
      </c>
      <c r="E522" s="1358">
        <f>F522+G522+H522</f>
        <v>0</v>
      </c>
      <c r="F522" s="585">
        <v>0</v>
      </c>
      <c r="G522" s="585">
        <v>0</v>
      </c>
      <c r="H522" s="585">
        <v>0</v>
      </c>
      <c r="I522" s="585">
        <v>0</v>
      </c>
      <c r="J522" s="585">
        <v>0</v>
      </c>
      <c r="K522" s="585">
        <v>0</v>
      </c>
      <c r="L522" s="1358">
        <f t="shared" si="121"/>
        <v>0</v>
      </c>
      <c r="M522" s="7">
        <f t="shared" si="108"/>
      </c>
      <c r="N522" s="518"/>
    </row>
    <row r="523" spans="1:14" s="15" customFormat="1" ht="15.75">
      <c r="A523" s="22">
        <v>295</v>
      </c>
      <c r="B523" s="577">
        <v>8700</v>
      </c>
      <c r="C523" s="1795" t="s">
        <v>155</v>
      </c>
      <c r="D523" s="1796"/>
      <c r="E523" s="578">
        <f aca="true" t="shared" si="124" ref="E523:L523">SUM(E524:E525)</f>
        <v>0</v>
      </c>
      <c r="F523" s="587">
        <f t="shared" si="124"/>
        <v>0</v>
      </c>
      <c r="G523" s="580">
        <f t="shared" si="124"/>
        <v>0</v>
      </c>
      <c r="H523" s="581">
        <f>SUM(H524:H525)</f>
        <v>0</v>
      </c>
      <c r="I523" s="587">
        <f t="shared" si="124"/>
        <v>0</v>
      </c>
      <c r="J523" s="580">
        <f t="shared" si="124"/>
        <v>0</v>
      </c>
      <c r="K523" s="581">
        <f t="shared" si="124"/>
        <v>0</v>
      </c>
      <c r="L523" s="578">
        <f t="shared" si="124"/>
        <v>0</v>
      </c>
      <c r="M523" s="7">
        <f t="shared" si="108"/>
      </c>
      <c r="N523" s="518"/>
    </row>
    <row r="524" spans="1:14" ht="15.75">
      <c r="A524" s="23">
        <v>300</v>
      </c>
      <c r="B524" s="149"/>
      <c r="C524" s="150">
        <v>8733</v>
      </c>
      <c r="D524" s="151" t="s">
        <v>443</v>
      </c>
      <c r="E524" s="1339">
        <f>F524+G524+H524</f>
        <v>0</v>
      </c>
      <c r="F524" s="1584">
        <v>0</v>
      </c>
      <c r="G524" s="1584">
        <v>0</v>
      </c>
      <c r="H524" s="584">
        <v>0</v>
      </c>
      <c r="I524" s="1584">
        <v>0</v>
      </c>
      <c r="J524" s="1584">
        <v>0</v>
      </c>
      <c r="K524" s="584">
        <v>0</v>
      </c>
      <c r="L524" s="1339">
        <f t="shared" si="121"/>
        <v>0</v>
      </c>
      <c r="M524" s="7">
        <f t="shared" si="108"/>
      </c>
      <c r="N524" s="518"/>
    </row>
    <row r="525" spans="1:14" ht="15.75">
      <c r="A525" s="23">
        <v>310</v>
      </c>
      <c r="B525" s="149"/>
      <c r="C525" s="179">
        <v>8766</v>
      </c>
      <c r="D525" s="198" t="s">
        <v>444</v>
      </c>
      <c r="E525" s="1343">
        <f>F525+G525+H525</f>
        <v>0</v>
      </c>
      <c r="F525" s="1584">
        <v>0</v>
      </c>
      <c r="G525" s="1584">
        <v>0</v>
      </c>
      <c r="H525" s="597">
        <v>0</v>
      </c>
      <c r="I525" s="1584">
        <v>0</v>
      </c>
      <c r="J525" s="1584">
        <v>0</v>
      </c>
      <c r="K525" s="597">
        <v>0</v>
      </c>
      <c r="L525" s="1343">
        <f t="shared" si="121"/>
        <v>0</v>
      </c>
      <c r="M525" s="7">
        <f t="shared" si="108"/>
      </c>
      <c r="N525" s="518"/>
    </row>
    <row r="526" spans="1:14" s="15" customFormat="1" ht="18" customHeight="1">
      <c r="A526" s="22">
        <v>355</v>
      </c>
      <c r="B526" s="622">
        <v>8800</v>
      </c>
      <c r="C526" s="1800" t="s">
        <v>156</v>
      </c>
      <c r="D526" s="1804"/>
      <c r="E526" s="578">
        <f aca="true" t="shared" si="125" ref="E526:L526">SUM(E527:E532)</f>
        <v>0</v>
      </c>
      <c r="F526" s="587">
        <f t="shared" si="125"/>
        <v>0</v>
      </c>
      <c r="G526" s="580">
        <f t="shared" si="125"/>
        <v>0</v>
      </c>
      <c r="H526" s="581">
        <f>SUM(H527:H532)</f>
        <v>0</v>
      </c>
      <c r="I526" s="587">
        <f t="shared" si="125"/>
        <v>23405</v>
      </c>
      <c r="J526" s="580">
        <f t="shared" si="125"/>
        <v>0</v>
      </c>
      <c r="K526" s="581">
        <f t="shared" si="125"/>
        <v>0</v>
      </c>
      <c r="L526" s="578">
        <f t="shared" si="125"/>
        <v>23405</v>
      </c>
      <c r="M526" s="7">
        <f t="shared" si="108"/>
        <v>1</v>
      </c>
      <c r="N526" s="518"/>
    </row>
    <row r="527" spans="1:14" ht="18" customHeight="1">
      <c r="A527" s="23">
        <v>360</v>
      </c>
      <c r="B527" s="149"/>
      <c r="C527" s="150">
        <v>8801</v>
      </c>
      <c r="D527" s="151" t="s">
        <v>448</v>
      </c>
      <c r="E527" s="1349">
        <f aca="true" t="shared" si="126" ref="E527:E532">F527+G527+H527</f>
        <v>0</v>
      </c>
      <c r="F527" s="584">
        <v>0</v>
      </c>
      <c r="G527" s="584">
        <v>0</v>
      </c>
      <c r="H527" s="584">
        <v>0</v>
      </c>
      <c r="I527" s="584">
        <v>0</v>
      </c>
      <c r="J527" s="584">
        <v>0</v>
      </c>
      <c r="K527" s="584">
        <v>0</v>
      </c>
      <c r="L527" s="1349">
        <f t="shared" si="121"/>
        <v>0</v>
      </c>
      <c r="M527" s="7">
        <f aca="true" t="shared" si="127" ref="M527:M590">(IF($E527&lt;&gt;0,$M$2,IF($L527&lt;&gt;0,$M$2,"")))</f>
      </c>
      <c r="N527" s="518"/>
    </row>
    <row r="528" spans="1:14" ht="18" customHeight="1">
      <c r="A528" s="23">
        <v>365</v>
      </c>
      <c r="B528" s="149"/>
      <c r="C528" s="156">
        <v>8802</v>
      </c>
      <c r="D528" s="157" t="s">
        <v>449</v>
      </c>
      <c r="E528" s="1347">
        <f t="shared" si="126"/>
        <v>0</v>
      </c>
      <c r="F528" s="158"/>
      <c r="G528" s="159"/>
      <c r="H528" s="585">
        <v>0</v>
      </c>
      <c r="I528" s="158"/>
      <c r="J528" s="159"/>
      <c r="K528" s="585">
        <v>0</v>
      </c>
      <c r="L528" s="1347">
        <f t="shared" si="121"/>
        <v>0</v>
      </c>
      <c r="M528" s="7">
        <f t="shared" si="127"/>
      </c>
      <c r="N528" s="518"/>
    </row>
    <row r="529" spans="1:14" ht="32.25" customHeight="1">
      <c r="A529" s="23">
        <v>365</v>
      </c>
      <c r="B529" s="149"/>
      <c r="C529" s="156">
        <v>8803</v>
      </c>
      <c r="D529" s="157" t="s">
        <v>157</v>
      </c>
      <c r="E529" s="1347">
        <f t="shared" si="126"/>
        <v>0</v>
      </c>
      <c r="F529" s="158"/>
      <c r="G529" s="159"/>
      <c r="H529" s="585">
        <v>0</v>
      </c>
      <c r="I529" s="158">
        <v>23405</v>
      </c>
      <c r="J529" s="159"/>
      <c r="K529" s="585">
        <v>0</v>
      </c>
      <c r="L529" s="1347">
        <f t="shared" si="121"/>
        <v>23405</v>
      </c>
      <c r="M529" s="7">
        <f t="shared" si="127"/>
        <v>1</v>
      </c>
      <c r="N529" s="518"/>
    </row>
    <row r="530" spans="1:14" ht="18" customHeight="1">
      <c r="A530" s="23">
        <v>370</v>
      </c>
      <c r="B530" s="149"/>
      <c r="C530" s="156">
        <v>8804</v>
      </c>
      <c r="D530" s="157" t="s">
        <v>445</v>
      </c>
      <c r="E530" s="1347">
        <f t="shared" si="126"/>
        <v>0</v>
      </c>
      <c r="F530" s="1584">
        <v>0</v>
      </c>
      <c r="G530" s="1584">
        <v>0</v>
      </c>
      <c r="H530" s="585">
        <v>0</v>
      </c>
      <c r="I530" s="1584">
        <v>0</v>
      </c>
      <c r="J530" s="1584">
        <v>0</v>
      </c>
      <c r="K530" s="585">
        <v>0</v>
      </c>
      <c r="L530" s="1347">
        <f t="shared" si="121"/>
        <v>0</v>
      </c>
      <c r="M530" s="7">
        <f t="shared" si="127"/>
      </c>
      <c r="N530" s="518"/>
    </row>
    <row r="531" spans="1:14" ht="18" customHeight="1">
      <c r="A531" s="23">
        <v>365</v>
      </c>
      <c r="B531" s="149"/>
      <c r="C531" s="156">
        <v>8805</v>
      </c>
      <c r="D531" s="623" t="s">
        <v>446</v>
      </c>
      <c r="E531" s="1347">
        <f t="shared" si="126"/>
        <v>0</v>
      </c>
      <c r="F531" s="158"/>
      <c r="G531" s="159"/>
      <c r="H531" s="585">
        <v>0</v>
      </c>
      <c r="I531" s="158"/>
      <c r="J531" s="159"/>
      <c r="K531" s="585">
        <v>0</v>
      </c>
      <c r="L531" s="1347">
        <f t="shared" si="121"/>
        <v>0</v>
      </c>
      <c r="M531" s="7">
        <f t="shared" si="127"/>
      </c>
      <c r="N531" s="518"/>
    </row>
    <row r="532" spans="1:14" ht="18" customHeight="1">
      <c r="A532" s="23">
        <v>370</v>
      </c>
      <c r="B532" s="149"/>
      <c r="C532" s="179">
        <v>8809</v>
      </c>
      <c r="D532" s="172" t="s">
        <v>447</v>
      </c>
      <c r="E532" s="1348">
        <f t="shared" si="126"/>
        <v>0</v>
      </c>
      <c r="F532" s="1584">
        <v>0</v>
      </c>
      <c r="G532" s="1584">
        <v>0</v>
      </c>
      <c r="H532" s="597">
        <v>0</v>
      </c>
      <c r="I532" s="1584">
        <v>0</v>
      </c>
      <c r="J532" s="1584">
        <v>0</v>
      </c>
      <c r="K532" s="597">
        <v>0</v>
      </c>
      <c r="L532" s="1348">
        <f t="shared" si="121"/>
        <v>0</v>
      </c>
      <c r="M532" s="7">
        <f t="shared" si="127"/>
      </c>
      <c r="N532" s="518"/>
    </row>
    <row r="533" spans="1:14" s="15" customFormat="1" ht="18" customHeight="1">
      <c r="A533" s="22">
        <v>375</v>
      </c>
      <c r="B533" s="577">
        <v>8900</v>
      </c>
      <c r="C533" s="1805" t="s">
        <v>460</v>
      </c>
      <c r="D533" s="1806"/>
      <c r="E533" s="578">
        <f aca="true" t="shared" si="128" ref="E533:L533">SUM(E534:E536)</f>
        <v>0</v>
      </c>
      <c r="F533" s="587">
        <f t="shared" si="128"/>
        <v>0</v>
      </c>
      <c r="G533" s="580">
        <f t="shared" si="128"/>
        <v>0</v>
      </c>
      <c r="H533" s="581">
        <f>SUM(H534:H536)</f>
        <v>0</v>
      </c>
      <c r="I533" s="587">
        <f t="shared" si="128"/>
        <v>0</v>
      </c>
      <c r="J533" s="580">
        <f t="shared" si="128"/>
        <v>0</v>
      </c>
      <c r="K533" s="581">
        <f t="shared" si="128"/>
        <v>0</v>
      </c>
      <c r="L533" s="578">
        <f t="shared" si="128"/>
        <v>0</v>
      </c>
      <c r="M533" s="7">
        <f t="shared" si="127"/>
      </c>
      <c r="N533" s="518"/>
    </row>
    <row r="534" spans="1:14" ht="18" customHeight="1">
      <c r="A534" s="23">
        <v>380</v>
      </c>
      <c r="B534" s="196"/>
      <c r="C534" s="150">
        <v>8901</v>
      </c>
      <c r="D534" s="151" t="s">
        <v>20</v>
      </c>
      <c r="E534" s="1349">
        <f aca="true" t="shared" si="129" ref="E534:E597">F534+G534+H534</f>
        <v>0</v>
      </c>
      <c r="F534" s="1584">
        <v>0</v>
      </c>
      <c r="G534" s="1584">
        <v>0</v>
      </c>
      <c r="H534" s="584">
        <v>0</v>
      </c>
      <c r="I534" s="1584">
        <v>0</v>
      </c>
      <c r="J534" s="1584">
        <v>0</v>
      </c>
      <c r="K534" s="584">
        <v>0</v>
      </c>
      <c r="L534" s="1349">
        <f t="shared" si="121"/>
        <v>0</v>
      </c>
      <c r="M534" s="7">
        <f t="shared" si="127"/>
      </c>
      <c r="N534" s="518"/>
    </row>
    <row r="535" spans="1:14" ht="30">
      <c r="A535" s="23">
        <v>385</v>
      </c>
      <c r="B535" s="196"/>
      <c r="C535" s="156">
        <v>8902</v>
      </c>
      <c r="D535" s="157" t="s">
        <v>21</v>
      </c>
      <c r="E535" s="1347">
        <f t="shared" si="129"/>
        <v>0</v>
      </c>
      <c r="F535" s="1584">
        <v>0</v>
      </c>
      <c r="G535" s="1584">
        <v>0</v>
      </c>
      <c r="H535" s="585">
        <v>0</v>
      </c>
      <c r="I535" s="1584">
        <v>0</v>
      </c>
      <c r="J535" s="1584">
        <v>0</v>
      </c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30">
      <c r="A536" s="23">
        <v>390</v>
      </c>
      <c r="B536" s="196"/>
      <c r="C536" s="179">
        <v>8903</v>
      </c>
      <c r="D536" s="172" t="s">
        <v>1141</v>
      </c>
      <c r="E536" s="1348">
        <f t="shared" si="129"/>
        <v>0</v>
      </c>
      <c r="F536" s="1584">
        <v>0</v>
      </c>
      <c r="G536" s="1584">
        <v>0</v>
      </c>
      <c r="H536" s="586">
        <v>0</v>
      </c>
      <c r="I536" s="1584">
        <v>0</v>
      </c>
      <c r="J536" s="1584">
        <v>0</v>
      </c>
      <c r="K536" s="586">
        <v>0</v>
      </c>
      <c r="L536" s="1348">
        <f t="shared" si="121"/>
        <v>0</v>
      </c>
      <c r="M536" s="7">
        <f t="shared" si="127"/>
      </c>
      <c r="N536" s="518"/>
    </row>
    <row r="537" spans="1:14" s="15" customFormat="1" ht="15.75">
      <c r="A537" s="22">
        <v>395</v>
      </c>
      <c r="B537" s="577">
        <v>9000</v>
      </c>
      <c r="C537" s="1795" t="s">
        <v>158</v>
      </c>
      <c r="D537" s="1795"/>
      <c r="E537" s="605">
        <f t="shared" si="129"/>
        <v>0</v>
      </c>
      <c r="F537" s="616"/>
      <c r="G537" s="617"/>
      <c r="H537" s="1433">
        <v>0</v>
      </c>
      <c r="I537" s="616"/>
      <c r="J537" s="617"/>
      <c r="K537" s="1433">
        <v>0</v>
      </c>
      <c r="L537" s="605">
        <f t="shared" si="121"/>
        <v>0</v>
      </c>
      <c r="M537" s="7">
        <f t="shared" si="127"/>
      </c>
      <c r="N537" s="518"/>
    </row>
    <row r="538" spans="1:14" s="15" customFormat="1" ht="18.75" customHeight="1">
      <c r="A538" s="22">
        <v>405</v>
      </c>
      <c r="B538" s="624">
        <v>9100</v>
      </c>
      <c r="C538" s="1809" t="s">
        <v>159</v>
      </c>
      <c r="D538" s="1809"/>
      <c r="E538" s="625">
        <f aca="true" t="shared" si="130" ref="E538:L538">SUM(E539:E542)</f>
        <v>0</v>
      </c>
      <c r="F538" s="626">
        <f t="shared" si="130"/>
        <v>0</v>
      </c>
      <c r="G538" s="627">
        <f t="shared" si="130"/>
        <v>0</v>
      </c>
      <c r="H538" s="581">
        <f>SUM(H539:H542)</f>
        <v>0</v>
      </c>
      <c r="I538" s="626">
        <f t="shared" si="130"/>
        <v>0</v>
      </c>
      <c r="J538" s="627">
        <f t="shared" si="130"/>
        <v>0</v>
      </c>
      <c r="K538" s="581">
        <f t="shared" si="130"/>
        <v>0</v>
      </c>
      <c r="L538" s="625">
        <f t="shared" si="130"/>
        <v>0</v>
      </c>
      <c r="M538" s="7">
        <f t="shared" si="127"/>
      </c>
      <c r="N538" s="518"/>
    </row>
    <row r="539" spans="1:14" ht="18.75" customHeight="1">
      <c r="A539" s="23">
        <v>410</v>
      </c>
      <c r="B539" s="149"/>
      <c r="C539" s="150">
        <v>9111</v>
      </c>
      <c r="D539" s="187" t="s">
        <v>1313</v>
      </c>
      <c r="E539" s="1339">
        <f t="shared" si="129"/>
        <v>0</v>
      </c>
      <c r="F539" s="152"/>
      <c r="G539" s="153"/>
      <c r="H539" s="584">
        <v>0</v>
      </c>
      <c r="I539" s="152"/>
      <c r="J539" s="153"/>
      <c r="K539" s="584">
        <v>0</v>
      </c>
      <c r="L539" s="1339">
        <f t="shared" si="121"/>
        <v>0</v>
      </c>
      <c r="M539" s="7">
        <f t="shared" si="127"/>
      </c>
      <c r="N539" s="518"/>
    </row>
    <row r="540" spans="1:14" ht="18.75" customHeight="1">
      <c r="A540" s="23">
        <v>415</v>
      </c>
      <c r="B540" s="149"/>
      <c r="C540" s="156">
        <v>9112</v>
      </c>
      <c r="D540" s="604" t="s">
        <v>1314</v>
      </c>
      <c r="E540" s="1340">
        <f t="shared" si="129"/>
        <v>0</v>
      </c>
      <c r="F540" s="158"/>
      <c r="G540" s="159"/>
      <c r="H540" s="585">
        <v>0</v>
      </c>
      <c r="I540" s="158"/>
      <c r="J540" s="159"/>
      <c r="K540" s="585">
        <v>0</v>
      </c>
      <c r="L540" s="1340">
        <f t="shared" si="121"/>
        <v>0</v>
      </c>
      <c r="M540" s="7">
        <f t="shared" si="127"/>
      </c>
      <c r="N540" s="518"/>
    </row>
    <row r="541" spans="1:14" ht="18.75" customHeight="1">
      <c r="A541" s="23">
        <v>420</v>
      </c>
      <c r="B541" s="149"/>
      <c r="C541" s="156">
        <v>9121</v>
      </c>
      <c r="D541" s="604" t="s">
        <v>1315</v>
      </c>
      <c r="E541" s="1340">
        <f t="shared" si="129"/>
        <v>0</v>
      </c>
      <c r="F541" s="158"/>
      <c r="G541" s="159"/>
      <c r="H541" s="585">
        <v>0</v>
      </c>
      <c r="I541" s="158"/>
      <c r="J541" s="159"/>
      <c r="K541" s="585">
        <v>0</v>
      </c>
      <c r="L541" s="1340">
        <f t="shared" si="121"/>
        <v>0</v>
      </c>
      <c r="M541" s="7">
        <f t="shared" si="127"/>
      </c>
      <c r="N541" s="518"/>
    </row>
    <row r="542" spans="1:14" ht="18.75" customHeight="1">
      <c r="A542" s="23">
        <v>425</v>
      </c>
      <c r="B542" s="149"/>
      <c r="C542" s="179">
        <v>9122</v>
      </c>
      <c r="D542" s="198" t="s">
        <v>1316</v>
      </c>
      <c r="E542" s="1343">
        <f t="shared" si="129"/>
        <v>0</v>
      </c>
      <c r="F542" s="173"/>
      <c r="G542" s="174"/>
      <c r="H542" s="586">
        <v>0</v>
      </c>
      <c r="I542" s="173"/>
      <c r="J542" s="174"/>
      <c r="K542" s="586">
        <v>0</v>
      </c>
      <c r="L542" s="1343">
        <f t="shared" si="121"/>
        <v>0</v>
      </c>
      <c r="M542" s="7">
        <f t="shared" si="127"/>
      </c>
      <c r="N542" s="518"/>
    </row>
    <row r="543" spans="1:14" s="15" customFormat="1" ht="18.75" customHeight="1">
      <c r="A543" s="22">
        <v>430</v>
      </c>
      <c r="B543" s="577">
        <v>9200</v>
      </c>
      <c r="C543" s="1803" t="s">
        <v>160</v>
      </c>
      <c r="D543" s="1804"/>
      <c r="E543" s="578">
        <f aca="true" t="shared" si="131" ref="E543:L543">+E544+E545</f>
        <v>0</v>
      </c>
      <c r="F543" s="587">
        <f t="shared" si="131"/>
        <v>0</v>
      </c>
      <c r="G543" s="580">
        <f t="shared" si="131"/>
        <v>0</v>
      </c>
      <c r="H543" s="581">
        <f>+H544+H545</f>
        <v>0</v>
      </c>
      <c r="I543" s="587">
        <f t="shared" si="131"/>
        <v>0</v>
      </c>
      <c r="J543" s="580">
        <f t="shared" si="131"/>
        <v>0</v>
      </c>
      <c r="K543" s="581">
        <f t="shared" si="131"/>
        <v>0</v>
      </c>
      <c r="L543" s="578">
        <f t="shared" si="131"/>
        <v>0</v>
      </c>
      <c r="M543" s="7">
        <f t="shared" si="127"/>
      </c>
      <c r="N543" s="518"/>
    </row>
    <row r="544" spans="1:14" ht="18.75" customHeight="1">
      <c r="A544" s="23">
        <v>435</v>
      </c>
      <c r="B544" s="149"/>
      <c r="C544" s="150">
        <v>9201</v>
      </c>
      <c r="D544" s="151" t="s">
        <v>1317</v>
      </c>
      <c r="E544" s="1349">
        <f t="shared" si="129"/>
        <v>0</v>
      </c>
      <c r="F544" s="152"/>
      <c r="G544" s="153"/>
      <c r="H544" s="584">
        <v>0</v>
      </c>
      <c r="I544" s="152"/>
      <c r="J544" s="153"/>
      <c r="K544" s="584">
        <v>0</v>
      </c>
      <c r="L544" s="1349">
        <f t="shared" si="121"/>
        <v>0</v>
      </c>
      <c r="M544" s="7">
        <f t="shared" si="127"/>
      </c>
      <c r="N544" s="518"/>
    </row>
    <row r="545" spans="1:14" ht="18.75" customHeight="1">
      <c r="A545" s="36">
        <v>440</v>
      </c>
      <c r="B545" s="149"/>
      <c r="C545" s="179">
        <v>9202</v>
      </c>
      <c r="D545" s="172" t="s">
        <v>1318</v>
      </c>
      <c r="E545" s="1348">
        <f t="shared" si="129"/>
        <v>0</v>
      </c>
      <c r="F545" s="173"/>
      <c r="G545" s="174"/>
      <c r="H545" s="597">
        <v>0</v>
      </c>
      <c r="I545" s="173"/>
      <c r="J545" s="174"/>
      <c r="K545" s="597">
        <v>0</v>
      </c>
      <c r="L545" s="1348">
        <f t="shared" si="121"/>
        <v>0</v>
      </c>
      <c r="M545" s="7">
        <f t="shared" si="127"/>
      </c>
      <c r="N545" s="518"/>
    </row>
    <row r="546" spans="1:14" s="15" customFormat="1" ht="18.75" customHeight="1">
      <c r="A546" s="39">
        <v>445</v>
      </c>
      <c r="B546" s="577">
        <v>9300</v>
      </c>
      <c r="C546" s="1795" t="s">
        <v>161</v>
      </c>
      <c r="D546" s="1795"/>
      <c r="E546" s="578">
        <f aca="true" t="shared" si="132" ref="E546:L546">SUM(E547:E567)</f>
        <v>0</v>
      </c>
      <c r="F546" s="587">
        <f t="shared" si="132"/>
        <v>0</v>
      </c>
      <c r="G546" s="580">
        <f t="shared" si="132"/>
        <v>0</v>
      </c>
      <c r="H546" s="581">
        <f>SUM(H547:H567)</f>
        <v>0</v>
      </c>
      <c r="I546" s="587">
        <f t="shared" si="132"/>
        <v>0</v>
      </c>
      <c r="J546" s="580">
        <f t="shared" si="132"/>
        <v>0</v>
      </c>
      <c r="K546" s="581">
        <f t="shared" si="132"/>
        <v>0</v>
      </c>
      <c r="L546" s="578">
        <f t="shared" si="132"/>
        <v>0</v>
      </c>
      <c r="M546" s="7">
        <f t="shared" si="127"/>
      </c>
      <c r="N546" s="518"/>
    </row>
    <row r="547" spans="1:14" ht="18.75" customHeight="1">
      <c r="A547" s="36">
        <v>450</v>
      </c>
      <c r="B547" s="149"/>
      <c r="C547" s="150">
        <v>9301</v>
      </c>
      <c r="D547" s="187" t="s">
        <v>22</v>
      </c>
      <c r="E547" s="1349">
        <f t="shared" si="129"/>
        <v>0</v>
      </c>
      <c r="F547" s="152"/>
      <c r="G547" s="153"/>
      <c r="H547" s="584">
        <v>0</v>
      </c>
      <c r="I547" s="152"/>
      <c r="J547" s="153"/>
      <c r="K547" s="584">
        <v>0</v>
      </c>
      <c r="L547" s="1349">
        <f t="shared" si="121"/>
        <v>0</v>
      </c>
      <c r="M547" s="7">
        <f t="shared" si="127"/>
      </c>
      <c r="N547" s="518"/>
    </row>
    <row r="548" spans="1:14" ht="18.75" customHeight="1">
      <c r="A548" s="36">
        <v>450</v>
      </c>
      <c r="B548" s="149"/>
      <c r="C548" s="447">
        <v>9310</v>
      </c>
      <c r="D548" s="628" t="s">
        <v>1319</v>
      </c>
      <c r="E548" s="1345">
        <f t="shared" si="129"/>
        <v>0</v>
      </c>
      <c r="F548" s="449"/>
      <c r="G548" s="450"/>
      <c r="H548" s="597">
        <v>0</v>
      </c>
      <c r="I548" s="449"/>
      <c r="J548" s="450"/>
      <c r="K548" s="597">
        <v>0</v>
      </c>
      <c r="L548" s="1345">
        <f t="shared" si="121"/>
        <v>0</v>
      </c>
      <c r="M548" s="7">
        <f t="shared" si="127"/>
      </c>
      <c r="N548" s="518"/>
    </row>
    <row r="549" spans="1:14" s="35" customFormat="1" ht="18.75" customHeight="1">
      <c r="A549" s="53">
        <v>451</v>
      </c>
      <c r="B549" s="149"/>
      <c r="C549" s="629">
        <v>9317</v>
      </c>
      <c r="D549" s="630" t="s">
        <v>23</v>
      </c>
      <c r="E549" s="1359">
        <f t="shared" si="129"/>
        <v>0</v>
      </c>
      <c r="F549" s="454"/>
      <c r="G549" s="455"/>
      <c r="H549" s="585">
        <v>0</v>
      </c>
      <c r="I549" s="454"/>
      <c r="J549" s="455"/>
      <c r="K549" s="585">
        <v>0</v>
      </c>
      <c r="L549" s="1359">
        <f t="shared" si="121"/>
        <v>0</v>
      </c>
      <c r="M549" s="7">
        <f t="shared" si="127"/>
      </c>
      <c r="N549" s="518"/>
    </row>
    <row r="550" spans="1:14" s="35" customFormat="1" ht="18.75" customHeight="1">
      <c r="A550" s="53">
        <v>452</v>
      </c>
      <c r="B550" s="149"/>
      <c r="C550" s="631">
        <v>9318</v>
      </c>
      <c r="D550" s="632" t="s">
        <v>24</v>
      </c>
      <c r="E550" s="1345">
        <f t="shared" si="129"/>
        <v>0</v>
      </c>
      <c r="F550" s="449"/>
      <c r="G550" s="450"/>
      <c r="H550" s="597">
        <v>0</v>
      </c>
      <c r="I550" s="449"/>
      <c r="J550" s="450"/>
      <c r="K550" s="597">
        <v>0</v>
      </c>
      <c r="L550" s="1345">
        <f t="shared" si="121"/>
        <v>0</v>
      </c>
      <c r="M550" s="7">
        <f t="shared" si="127"/>
      </c>
      <c r="N550" s="518"/>
    </row>
    <row r="551" spans="1:14" ht="31.5">
      <c r="A551" s="44">
        <v>456</v>
      </c>
      <c r="B551" s="149"/>
      <c r="C551" s="452">
        <v>9321</v>
      </c>
      <c r="D551" s="633" t="s">
        <v>1320</v>
      </c>
      <c r="E551" s="1359">
        <f t="shared" si="129"/>
        <v>0</v>
      </c>
      <c r="F551" s="1584">
        <v>0</v>
      </c>
      <c r="G551" s="1584">
        <v>0</v>
      </c>
      <c r="H551" s="585">
        <v>0</v>
      </c>
      <c r="I551" s="1584">
        <v>0</v>
      </c>
      <c r="J551" s="1584">
        <v>0</v>
      </c>
      <c r="K551" s="585">
        <v>0</v>
      </c>
      <c r="L551" s="1359">
        <f t="shared" si="121"/>
        <v>0</v>
      </c>
      <c r="M551" s="7">
        <f t="shared" si="127"/>
      </c>
      <c r="N551" s="518"/>
    </row>
    <row r="552" spans="1:14" ht="31.5">
      <c r="A552" s="44">
        <v>457</v>
      </c>
      <c r="B552" s="149"/>
      <c r="C552" s="156">
        <v>9322</v>
      </c>
      <c r="D552" s="634" t="s">
        <v>29</v>
      </c>
      <c r="E552" s="1347">
        <f t="shared" si="129"/>
        <v>0</v>
      </c>
      <c r="F552" s="1584">
        <v>0</v>
      </c>
      <c r="G552" s="1584">
        <v>0</v>
      </c>
      <c r="H552" s="585">
        <v>0</v>
      </c>
      <c r="I552" s="1584">
        <v>0</v>
      </c>
      <c r="J552" s="1584">
        <v>0</v>
      </c>
      <c r="K552" s="585">
        <v>0</v>
      </c>
      <c r="L552" s="1347">
        <f t="shared" si="121"/>
        <v>0</v>
      </c>
      <c r="M552" s="7">
        <f t="shared" si="127"/>
      </c>
      <c r="N552" s="518"/>
    </row>
    <row r="553" spans="1:14" ht="31.5">
      <c r="A553" s="44">
        <v>458</v>
      </c>
      <c r="B553" s="149"/>
      <c r="C553" s="156">
        <v>9323</v>
      </c>
      <c r="D553" s="634" t="s">
        <v>30</v>
      </c>
      <c r="E553" s="1347">
        <f t="shared" si="129"/>
        <v>0</v>
      </c>
      <c r="F553" s="1584">
        <v>0</v>
      </c>
      <c r="G553" s="1584">
        <v>0</v>
      </c>
      <c r="H553" s="585">
        <v>0</v>
      </c>
      <c r="I553" s="1584">
        <v>0</v>
      </c>
      <c r="J553" s="1584">
        <v>0</v>
      </c>
      <c r="K553" s="585">
        <v>0</v>
      </c>
      <c r="L553" s="1347">
        <f t="shared" si="121"/>
        <v>0</v>
      </c>
      <c r="M553" s="7">
        <f t="shared" si="127"/>
      </c>
      <c r="N553" s="518"/>
    </row>
    <row r="554" spans="1:14" ht="31.5">
      <c r="A554" s="44">
        <v>459</v>
      </c>
      <c r="B554" s="149"/>
      <c r="C554" s="156">
        <v>9324</v>
      </c>
      <c r="D554" s="634" t="s">
        <v>31</v>
      </c>
      <c r="E554" s="1347">
        <f t="shared" si="129"/>
        <v>0</v>
      </c>
      <c r="F554" s="1584">
        <v>0</v>
      </c>
      <c r="G554" s="1584">
        <v>0</v>
      </c>
      <c r="H554" s="585">
        <v>0</v>
      </c>
      <c r="I554" s="1584">
        <v>0</v>
      </c>
      <c r="J554" s="1584">
        <v>0</v>
      </c>
      <c r="K554" s="585">
        <v>0</v>
      </c>
      <c r="L554" s="1347">
        <f t="shared" si="121"/>
        <v>0</v>
      </c>
      <c r="M554" s="7">
        <f t="shared" si="127"/>
      </c>
      <c r="N554" s="518"/>
    </row>
    <row r="555" spans="1:14" ht="18.75" customHeight="1">
      <c r="A555" s="44">
        <v>460</v>
      </c>
      <c r="B555" s="149"/>
      <c r="C555" s="156">
        <v>9325</v>
      </c>
      <c r="D555" s="634" t="s">
        <v>32</v>
      </c>
      <c r="E555" s="1347">
        <f t="shared" si="129"/>
        <v>0</v>
      </c>
      <c r="F555" s="1584">
        <v>0</v>
      </c>
      <c r="G555" s="1584">
        <v>0</v>
      </c>
      <c r="H555" s="585">
        <v>0</v>
      </c>
      <c r="I555" s="1584">
        <v>0</v>
      </c>
      <c r="J555" s="1584">
        <v>0</v>
      </c>
      <c r="K555" s="585">
        <v>0</v>
      </c>
      <c r="L555" s="1347">
        <f t="shared" si="121"/>
        <v>0</v>
      </c>
      <c r="M555" s="7">
        <f t="shared" si="127"/>
      </c>
      <c r="N555" s="518"/>
    </row>
    <row r="556" spans="1:14" ht="18.75" customHeight="1">
      <c r="A556" s="44">
        <v>461</v>
      </c>
      <c r="B556" s="149"/>
      <c r="C556" s="156">
        <v>9326</v>
      </c>
      <c r="D556" s="634" t="s">
        <v>33</v>
      </c>
      <c r="E556" s="1347">
        <f t="shared" si="129"/>
        <v>0</v>
      </c>
      <c r="F556" s="1584">
        <v>0</v>
      </c>
      <c r="G556" s="1584">
        <v>0</v>
      </c>
      <c r="H556" s="585">
        <v>0</v>
      </c>
      <c r="I556" s="1584">
        <v>0</v>
      </c>
      <c r="J556" s="1584">
        <v>0</v>
      </c>
      <c r="K556" s="585">
        <v>0</v>
      </c>
      <c r="L556" s="1347">
        <f t="shared" si="121"/>
        <v>0</v>
      </c>
      <c r="M556" s="7">
        <f t="shared" si="127"/>
      </c>
      <c r="N556" s="518"/>
    </row>
    <row r="557" spans="1:14" ht="30.75" customHeight="1">
      <c r="A557" s="36"/>
      <c r="B557" s="149"/>
      <c r="C557" s="156">
        <v>9327</v>
      </c>
      <c r="D557" s="634" t="s">
        <v>34</v>
      </c>
      <c r="E557" s="1347">
        <f t="shared" si="129"/>
        <v>0</v>
      </c>
      <c r="F557" s="1584">
        <v>0</v>
      </c>
      <c r="G557" s="1584">
        <v>0</v>
      </c>
      <c r="H557" s="658">
        <v>0</v>
      </c>
      <c r="I557" s="1584">
        <v>0</v>
      </c>
      <c r="J557" s="1584">
        <v>0</v>
      </c>
      <c r="K557" s="658">
        <v>0</v>
      </c>
      <c r="L557" s="1347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47">
        <v>9328</v>
      </c>
      <c r="D558" s="635" t="s">
        <v>35</v>
      </c>
      <c r="E558" s="1607">
        <f t="shared" si="129"/>
        <v>0</v>
      </c>
      <c r="F558" s="1610">
        <v>0</v>
      </c>
      <c r="G558" s="1611">
        <v>0</v>
      </c>
      <c r="H558" s="1612">
        <v>0</v>
      </c>
      <c r="I558" s="1611">
        <v>0</v>
      </c>
      <c r="J558" s="1611">
        <v>0</v>
      </c>
      <c r="K558" s="1612">
        <v>0</v>
      </c>
      <c r="L558" s="1608">
        <f t="shared" si="121"/>
        <v>0</v>
      </c>
      <c r="M558" s="7">
        <f t="shared" si="127"/>
      </c>
      <c r="N558" s="518"/>
    </row>
    <row r="559" spans="1:14" ht="30">
      <c r="A559" s="44">
        <v>462</v>
      </c>
      <c r="B559" s="149"/>
      <c r="C559" s="469">
        <v>9330</v>
      </c>
      <c r="D559" s="621" t="s">
        <v>36</v>
      </c>
      <c r="E559" s="1360">
        <f t="shared" si="129"/>
        <v>0</v>
      </c>
      <c r="F559" s="636"/>
      <c r="G559" s="637"/>
      <c r="H559" s="1609">
        <v>0</v>
      </c>
      <c r="I559" s="636"/>
      <c r="J559" s="637"/>
      <c r="K559" s="1609">
        <v>0</v>
      </c>
      <c r="L559" s="1360">
        <f t="shared" si="121"/>
        <v>0</v>
      </c>
      <c r="M559" s="7">
        <f t="shared" si="127"/>
      </c>
      <c r="N559" s="518"/>
    </row>
    <row r="560" spans="1:14" ht="31.5">
      <c r="A560" s="36"/>
      <c r="B560" s="149"/>
      <c r="C560" s="452">
        <v>9336</v>
      </c>
      <c r="D560" s="633" t="s">
        <v>162</v>
      </c>
      <c r="E560" s="1359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59">
        <f t="shared" si="121"/>
        <v>0</v>
      </c>
      <c r="M560" s="7">
        <f t="shared" si="127"/>
      </c>
      <c r="N560" s="518"/>
    </row>
    <row r="561" spans="1:14" ht="31.5">
      <c r="A561" s="44">
        <v>462</v>
      </c>
      <c r="B561" s="149"/>
      <c r="C561" s="156">
        <v>9337</v>
      </c>
      <c r="D561" s="157" t="s">
        <v>163</v>
      </c>
      <c r="E561" s="1347">
        <f t="shared" si="129"/>
        <v>0</v>
      </c>
      <c r="F561" s="158"/>
      <c r="G561" s="159"/>
      <c r="H561" s="585">
        <v>0</v>
      </c>
      <c r="I561" s="158"/>
      <c r="J561" s="159"/>
      <c r="K561" s="585">
        <v>0</v>
      </c>
      <c r="L561" s="1347">
        <f t="shared" si="121"/>
        <v>0</v>
      </c>
      <c r="M561" s="7">
        <f t="shared" si="127"/>
      </c>
      <c r="N561" s="518"/>
    </row>
    <row r="562" spans="1:14" ht="18.75" customHeight="1">
      <c r="A562" s="36"/>
      <c r="B562" s="149"/>
      <c r="C562" s="156">
        <v>9338</v>
      </c>
      <c r="D562" s="634" t="s">
        <v>164</v>
      </c>
      <c r="E562" s="1347">
        <f t="shared" si="129"/>
        <v>0</v>
      </c>
      <c r="F562" s="158"/>
      <c r="G562" s="159"/>
      <c r="H562" s="585">
        <v>0</v>
      </c>
      <c r="I562" s="158"/>
      <c r="J562" s="159"/>
      <c r="K562" s="585">
        <v>0</v>
      </c>
      <c r="L562" s="1347">
        <f t="shared" si="121"/>
        <v>0</v>
      </c>
      <c r="M562" s="7">
        <f t="shared" si="127"/>
      </c>
      <c r="N562" s="518"/>
    </row>
    <row r="563" spans="1:14" ht="18.75" customHeight="1">
      <c r="A563" s="44">
        <v>462</v>
      </c>
      <c r="B563" s="149"/>
      <c r="C563" s="447">
        <v>9339</v>
      </c>
      <c r="D563" s="448" t="s">
        <v>165</v>
      </c>
      <c r="E563" s="1345">
        <f t="shared" si="129"/>
        <v>0</v>
      </c>
      <c r="F563" s="449"/>
      <c r="G563" s="450"/>
      <c r="H563" s="597">
        <v>0</v>
      </c>
      <c r="I563" s="449"/>
      <c r="J563" s="450"/>
      <c r="K563" s="597">
        <v>0</v>
      </c>
      <c r="L563" s="1345">
        <f t="shared" si="121"/>
        <v>0</v>
      </c>
      <c r="M563" s="7">
        <f t="shared" si="127"/>
      </c>
      <c r="N563" s="518"/>
    </row>
    <row r="564" spans="1:14" ht="18.75" customHeight="1">
      <c r="A564" s="36"/>
      <c r="B564" s="149"/>
      <c r="C564" s="452">
        <v>9355</v>
      </c>
      <c r="D564" s="638" t="s">
        <v>166</v>
      </c>
      <c r="E564" s="1359">
        <f t="shared" si="129"/>
        <v>0</v>
      </c>
      <c r="F564" s="454"/>
      <c r="G564" s="455"/>
      <c r="H564" s="585">
        <v>0</v>
      </c>
      <c r="I564" s="454"/>
      <c r="J564" s="455"/>
      <c r="K564" s="585">
        <v>0</v>
      </c>
      <c r="L564" s="1359">
        <f t="shared" si="121"/>
        <v>0</v>
      </c>
      <c r="M564" s="7">
        <f t="shared" si="127"/>
      </c>
      <c r="N564" s="518"/>
    </row>
    <row r="565" spans="1:14" ht="18.75" customHeight="1">
      <c r="A565" s="44">
        <v>462</v>
      </c>
      <c r="B565" s="149"/>
      <c r="C565" s="447">
        <v>9356</v>
      </c>
      <c r="D565" s="639" t="s">
        <v>167</v>
      </c>
      <c r="E565" s="1345">
        <f t="shared" si="129"/>
        <v>0</v>
      </c>
      <c r="F565" s="449"/>
      <c r="G565" s="450"/>
      <c r="H565" s="597">
        <v>0</v>
      </c>
      <c r="I565" s="449"/>
      <c r="J565" s="450"/>
      <c r="K565" s="597">
        <v>0</v>
      </c>
      <c r="L565" s="1345">
        <f t="shared" si="121"/>
        <v>0</v>
      </c>
      <c r="M565" s="7">
        <f t="shared" si="127"/>
      </c>
      <c r="N565" s="518"/>
    </row>
    <row r="566" spans="1:14" ht="18.75" customHeight="1">
      <c r="A566" s="44">
        <v>462</v>
      </c>
      <c r="B566" s="149"/>
      <c r="C566" s="452">
        <v>9395</v>
      </c>
      <c r="D566" s="467" t="s">
        <v>168</v>
      </c>
      <c r="E566" s="1359">
        <f t="shared" si="129"/>
        <v>0</v>
      </c>
      <c r="F566" s="454"/>
      <c r="G566" s="455"/>
      <c r="H566" s="585">
        <v>0</v>
      </c>
      <c r="I566" s="454"/>
      <c r="J566" s="455"/>
      <c r="K566" s="585">
        <v>0</v>
      </c>
      <c r="L566" s="1359">
        <f t="shared" si="121"/>
        <v>0</v>
      </c>
      <c r="M566" s="7">
        <f t="shared" si="127"/>
      </c>
      <c r="N566" s="518"/>
    </row>
    <row r="567" spans="1:14" ht="18.75" customHeight="1">
      <c r="A567" s="36">
        <v>465</v>
      </c>
      <c r="B567" s="149"/>
      <c r="C567" s="179">
        <v>9396</v>
      </c>
      <c r="D567" s="640" t="s">
        <v>169</v>
      </c>
      <c r="E567" s="1348">
        <f t="shared" si="129"/>
        <v>0</v>
      </c>
      <c r="F567" s="173"/>
      <c r="G567" s="174"/>
      <c r="H567" s="586">
        <v>0</v>
      </c>
      <c r="I567" s="173"/>
      <c r="J567" s="174"/>
      <c r="K567" s="586">
        <v>0</v>
      </c>
      <c r="L567" s="1348">
        <f t="shared" si="121"/>
        <v>0</v>
      </c>
      <c r="M567" s="7">
        <f t="shared" si="127"/>
      </c>
      <c r="N567" s="518"/>
    </row>
    <row r="568" spans="1:14" s="15" customFormat="1" ht="18" customHeight="1">
      <c r="A568" s="39">
        <v>470</v>
      </c>
      <c r="B568" s="577">
        <v>9500</v>
      </c>
      <c r="C568" s="1803" t="s">
        <v>170</v>
      </c>
      <c r="D568" s="1803"/>
      <c r="E568" s="578">
        <f aca="true" t="shared" si="133" ref="E568:L568">SUM(E569:E587)</f>
        <v>63034</v>
      </c>
      <c r="F568" s="587">
        <f t="shared" si="133"/>
        <v>0</v>
      </c>
      <c r="G568" s="580">
        <f t="shared" si="133"/>
        <v>63034</v>
      </c>
      <c r="H568" s="581">
        <f>SUM(H569:H587)</f>
        <v>0</v>
      </c>
      <c r="I568" s="587">
        <f t="shared" si="133"/>
        <v>0</v>
      </c>
      <c r="J568" s="580">
        <f t="shared" si="133"/>
        <v>52301</v>
      </c>
      <c r="K568" s="581">
        <f t="shared" si="133"/>
        <v>0</v>
      </c>
      <c r="L568" s="578">
        <f t="shared" si="133"/>
        <v>52301</v>
      </c>
      <c r="M568" s="7">
        <f t="shared" si="127"/>
        <v>1</v>
      </c>
      <c r="N568" s="518"/>
    </row>
    <row r="569" spans="1:14" ht="18.75" customHeight="1">
      <c r="A569" s="36">
        <v>475</v>
      </c>
      <c r="B569" s="149"/>
      <c r="C569" s="150">
        <v>9501</v>
      </c>
      <c r="D569" s="187" t="s">
        <v>37</v>
      </c>
      <c r="E569" s="1339">
        <f t="shared" si="129"/>
        <v>63034</v>
      </c>
      <c r="F569" s="152"/>
      <c r="G569" s="153">
        <v>63034</v>
      </c>
      <c r="H569" s="584">
        <v>0</v>
      </c>
      <c r="I569" s="152"/>
      <c r="J569" s="153">
        <v>63034</v>
      </c>
      <c r="K569" s="584">
        <v>0</v>
      </c>
      <c r="L569" s="1339">
        <f t="shared" si="121"/>
        <v>63034</v>
      </c>
      <c r="M569" s="7">
        <f t="shared" si="127"/>
        <v>1</v>
      </c>
      <c r="N569" s="518"/>
    </row>
    <row r="570" spans="1:14" ht="18.75" customHeight="1">
      <c r="A570" s="36">
        <v>480</v>
      </c>
      <c r="B570" s="149"/>
      <c r="C570" s="156">
        <v>9502</v>
      </c>
      <c r="D570" s="604" t="s">
        <v>38</v>
      </c>
      <c r="E570" s="1340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0">
        <f aca="true" t="shared" si="134" ref="L570:L587">I570+J570+K570</f>
        <v>0</v>
      </c>
      <c r="M570" s="7">
        <f t="shared" si="127"/>
      </c>
      <c r="N570" s="518"/>
    </row>
    <row r="571" spans="1:14" ht="18.75" customHeight="1">
      <c r="A571" s="36">
        <v>485</v>
      </c>
      <c r="B571" s="149"/>
      <c r="C571" s="156">
        <v>9503</v>
      </c>
      <c r="D571" s="604" t="s">
        <v>80</v>
      </c>
      <c r="E571" s="1340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0">
        <f t="shared" si="134"/>
        <v>0</v>
      </c>
      <c r="M571" s="7">
        <f t="shared" si="127"/>
      </c>
      <c r="N571" s="518"/>
    </row>
    <row r="572" spans="1:14" ht="18.75" customHeight="1">
      <c r="A572" s="36">
        <v>490</v>
      </c>
      <c r="B572" s="149"/>
      <c r="C572" s="156">
        <v>9504</v>
      </c>
      <c r="D572" s="604" t="s">
        <v>81</v>
      </c>
      <c r="E572" s="1340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0">
        <f t="shared" si="134"/>
        <v>0</v>
      </c>
      <c r="M572" s="7">
        <f t="shared" si="127"/>
      </c>
      <c r="N572" s="518"/>
    </row>
    <row r="573" spans="1:14" ht="18.75" customHeight="1">
      <c r="A573" s="36">
        <v>495</v>
      </c>
      <c r="B573" s="149"/>
      <c r="C573" s="156">
        <v>9505</v>
      </c>
      <c r="D573" s="604" t="s">
        <v>39</v>
      </c>
      <c r="E573" s="1352">
        <f t="shared" si="129"/>
        <v>0</v>
      </c>
      <c r="F573" s="158"/>
      <c r="G573" s="159"/>
      <c r="H573" s="658">
        <v>0</v>
      </c>
      <c r="I573" s="158"/>
      <c r="J573" s="159"/>
      <c r="K573" s="658">
        <v>0</v>
      </c>
      <c r="L573" s="1352">
        <f t="shared" si="134"/>
        <v>0</v>
      </c>
      <c r="M573" s="7">
        <f t="shared" si="127"/>
      </c>
      <c r="N573" s="518"/>
    </row>
    <row r="574" spans="1:14" ht="18.75" customHeight="1">
      <c r="A574" s="36">
        <v>500</v>
      </c>
      <c r="B574" s="149"/>
      <c r="C574" s="156">
        <v>9506</v>
      </c>
      <c r="D574" s="604" t="s">
        <v>40</v>
      </c>
      <c r="E574" s="1343">
        <f t="shared" si="129"/>
        <v>0</v>
      </c>
      <c r="F574" s="1593"/>
      <c r="G574" s="1613"/>
      <c r="H574" s="586">
        <v>0</v>
      </c>
      <c r="I574" s="1593"/>
      <c r="J574" s="1613"/>
      <c r="K574" s="1615">
        <v>0</v>
      </c>
      <c r="L574" s="1343">
        <f t="shared" si="134"/>
        <v>0</v>
      </c>
      <c r="M574" s="7">
        <f t="shared" si="127"/>
      </c>
      <c r="N574" s="518"/>
    </row>
    <row r="575" spans="1:14" ht="18.75" customHeight="1">
      <c r="A575" s="36">
        <v>505</v>
      </c>
      <c r="B575" s="149"/>
      <c r="C575" s="156">
        <v>9507</v>
      </c>
      <c r="D575" s="604" t="s">
        <v>41</v>
      </c>
      <c r="E575" s="1353">
        <f t="shared" si="129"/>
        <v>0</v>
      </c>
      <c r="F575" s="152"/>
      <c r="G575" s="153"/>
      <c r="H575" s="1614">
        <v>0</v>
      </c>
      <c r="I575" s="152"/>
      <c r="J575" s="153">
        <v>-10733</v>
      </c>
      <c r="K575" s="1614">
        <v>0</v>
      </c>
      <c r="L575" s="1353">
        <f t="shared" si="134"/>
        <v>-10733</v>
      </c>
      <c r="M575" s="7">
        <f t="shared" si="127"/>
        <v>1</v>
      </c>
      <c r="N575" s="518"/>
    </row>
    <row r="576" spans="1:14" ht="18.75" customHeight="1">
      <c r="A576" s="36">
        <v>510</v>
      </c>
      <c r="B576" s="149"/>
      <c r="C576" s="156">
        <v>9508</v>
      </c>
      <c r="D576" s="604" t="s">
        <v>42</v>
      </c>
      <c r="E576" s="1340">
        <f t="shared" si="129"/>
        <v>0</v>
      </c>
      <c r="F576" s="158"/>
      <c r="G576" s="159"/>
      <c r="H576" s="585">
        <v>0</v>
      </c>
      <c r="I576" s="158"/>
      <c r="J576" s="159"/>
      <c r="K576" s="585">
        <v>0</v>
      </c>
      <c r="L576" s="1340">
        <f t="shared" si="134"/>
        <v>0</v>
      </c>
      <c r="M576" s="7">
        <f t="shared" si="127"/>
      </c>
      <c r="N576" s="518"/>
    </row>
    <row r="577" spans="1:14" ht="18.75" customHeight="1">
      <c r="A577" s="36">
        <v>515</v>
      </c>
      <c r="B577" s="149"/>
      <c r="C577" s="156">
        <v>9509</v>
      </c>
      <c r="D577" s="604" t="s">
        <v>82</v>
      </c>
      <c r="E577" s="1340">
        <f t="shared" si="129"/>
        <v>0</v>
      </c>
      <c r="F577" s="158"/>
      <c r="G577" s="159"/>
      <c r="H577" s="585">
        <v>0</v>
      </c>
      <c r="I577" s="158"/>
      <c r="J577" s="159"/>
      <c r="K577" s="585">
        <v>0</v>
      </c>
      <c r="L577" s="1340">
        <f t="shared" si="134"/>
        <v>0</v>
      </c>
      <c r="M577" s="7">
        <f t="shared" si="127"/>
      </c>
      <c r="N577" s="518"/>
    </row>
    <row r="578" spans="1:14" ht="18.75" customHeight="1">
      <c r="A578" s="36">
        <v>520</v>
      </c>
      <c r="B578" s="149"/>
      <c r="C578" s="156">
        <v>9510</v>
      </c>
      <c r="D578" s="604" t="s">
        <v>83</v>
      </c>
      <c r="E578" s="1340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0">
        <f t="shared" si="134"/>
        <v>0</v>
      </c>
      <c r="M578" s="7">
        <f t="shared" si="127"/>
      </c>
      <c r="N578" s="518"/>
    </row>
    <row r="579" spans="1:14" ht="18.75" customHeight="1">
      <c r="A579" s="36">
        <v>525</v>
      </c>
      <c r="B579" s="149"/>
      <c r="C579" s="156">
        <v>9511</v>
      </c>
      <c r="D579" s="604" t="s">
        <v>43</v>
      </c>
      <c r="E579" s="1340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0">
        <f t="shared" si="134"/>
        <v>0</v>
      </c>
      <c r="M579" s="7">
        <f t="shared" si="127"/>
      </c>
      <c r="N579" s="518"/>
    </row>
    <row r="580" spans="1:14" ht="18.75" customHeight="1">
      <c r="A580" s="36">
        <v>530</v>
      </c>
      <c r="B580" s="149"/>
      <c r="C580" s="156">
        <v>9512</v>
      </c>
      <c r="D580" s="604" t="s">
        <v>44</v>
      </c>
      <c r="E580" s="1340">
        <f t="shared" si="129"/>
        <v>0</v>
      </c>
      <c r="F580" s="158"/>
      <c r="G580" s="159"/>
      <c r="H580" s="585">
        <v>0</v>
      </c>
      <c r="I580" s="158"/>
      <c r="J580" s="159"/>
      <c r="K580" s="585">
        <v>0</v>
      </c>
      <c r="L580" s="1340">
        <f t="shared" si="134"/>
        <v>0</v>
      </c>
      <c r="M580" s="7">
        <f t="shared" si="127"/>
      </c>
      <c r="N580" s="518"/>
    </row>
    <row r="581" spans="1:14" ht="18.75" customHeight="1">
      <c r="A581" s="36">
        <v>535</v>
      </c>
      <c r="B581" s="149"/>
      <c r="C581" s="162">
        <v>9513</v>
      </c>
      <c r="D581" s="182" t="s">
        <v>45</v>
      </c>
      <c r="E581" s="1355">
        <f>F581+G581+H581</f>
        <v>0</v>
      </c>
      <c r="F581" s="165"/>
      <c r="G581" s="165"/>
      <c r="H581" s="585">
        <v>0</v>
      </c>
      <c r="I581" s="165"/>
      <c r="J581" s="165"/>
      <c r="K581" s="585">
        <v>0</v>
      </c>
      <c r="L581" s="1355">
        <f t="shared" si="134"/>
        <v>0</v>
      </c>
      <c r="M581" s="7">
        <f t="shared" si="127"/>
      </c>
      <c r="N581" s="518"/>
    </row>
    <row r="582" spans="1:14" ht="31.5">
      <c r="A582" s="36">
        <v>540</v>
      </c>
      <c r="B582" s="149"/>
      <c r="C582" s="598">
        <v>9514</v>
      </c>
      <c r="D582" s="613" t="s">
        <v>46</v>
      </c>
      <c r="E582" s="1356">
        <f t="shared" si="129"/>
        <v>0</v>
      </c>
      <c r="F582" s="601"/>
      <c r="G582" s="601"/>
      <c r="H582" s="602">
        <v>0</v>
      </c>
      <c r="I582" s="601"/>
      <c r="J582" s="601"/>
      <c r="K582" s="602">
        <v>0</v>
      </c>
      <c r="L582" s="1356">
        <f t="shared" si="134"/>
        <v>0</v>
      </c>
      <c r="M582" s="7">
        <f t="shared" si="127"/>
      </c>
      <c r="N582" s="518"/>
    </row>
    <row r="583" spans="1:14" ht="27.75" customHeight="1">
      <c r="A583" s="36">
        <v>545</v>
      </c>
      <c r="B583" s="641"/>
      <c r="C583" s="642">
        <v>9521</v>
      </c>
      <c r="D583" s="467" t="s">
        <v>171</v>
      </c>
      <c r="E583" s="1342">
        <f>F583+G583+H583</f>
        <v>0</v>
      </c>
      <c r="F583" s="455"/>
      <c r="G583" s="455"/>
      <c r="H583" s="585">
        <v>0</v>
      </c>
      <c r="I583" s="455"/>
      <c r="J583" s="455"/>
      <c r="K583" s="585">
        <v>0</v>
      </c>
      <c r="L583" s="1342">
        <f t="shared" si="134"/>
        <v>0</v>
      </c>
      <c r="M583" s="7">
        <f t="shared" si="127"/>
      </c>
      <c r="N583" s="518"/>
    </row>
    <row r="584" spans="1:14" ht="18.75" customHeight="1">
      <c r="A584" s="36">
        <v>550</v>
      </c>
      <c r="B584" s="149"/>
      <c r="C584" s="156">
        <v>9522</v>
      </c>
      <c r="D584" s="643" t="s">
        <v>172</v>
      </c>
      <c r="E584" s="1340">
        <f t="shared" si="129"/>
        <v>0</v>
      </c>
      <c r="F584" s="158"/>
      <c r="G584" s="159"/>
      <c r="H584" s="585">
        <v>0</v>
      </c>
      <c r="I584" s="158"/>
      <c r="J584" s="159"/>
      <c r="K584" s="585">
        <v>0</v>
      </c>
      <c r="L584" s="1340">
        <f t="shared" si="134"/>
        <v>0</v>
      </c>
      <c r="M584" s="7">
        <f t="shared" si="127"/>
      </c>
      <c r="N584" s="518"/>
    </row>
    <row r="585" spans="1:14" ht="18.75" customHeight="1">
      <c r="A585" s="36">
        <v>555</v>
      </c>
      <c r="B585" s="149"/>
      <c r="C585" s="156">
        <v>9528</v>
      </c>
      <c r="D585" s="643" t="s">
        <v>173</v>
      </c>
      <c r="E585" s="1340">
        <f t="shared" si="129"/>
        <v>0</v>
      </c>
      <c r="F585" s="158"/>
      <c r="G585" s="159"/>
      <c r="H585" s="585">
        <v>0</v>
      </c>
      <c r="I585" s="158"/>
      <c r="J585" s="159"/>
      <c r="K585" s="585">
        <v>0</v>
      </c>
      <c r="L585" s="1340">
        <f t="shared" si="134"/>
        <v>0</v>
      </c>
      <c r="M585" s="7">
        <f t="shared" si="127"/>
      </c>
      <c r="N585" s="518"/>
    </row>
    <row r="586" spans="1:14" ht="18.75" customHeight="1">
      <c r="A586" s="36">
        <v>560</v>
      </c>
      <c r="B586" s="149"/>
      <c r="C586" s="447">
        <v>9529</v>
      </c>
      <c r="D586" s="639" t="s">
        <v>174</v>
      </c>
      <c r="E586" s="1341">
        <f t="shared" si="129"/>
        <v>0</v>
      </c>
      <c r="F586" s="450"/>
      <c r="G586" s="450"/>
      <c r="H586" s="597">
        <v>0</v>
      </c>
      <c r="I586" s="450"/>
      <c r="J586" s="450"/>
      <c r="K586" s="597">
        <v>0</v>
      </c>
      <c r="L586" s="1341">
        <f t="shared" si="134"/>
        <v>0</v>
      </c>
      <c r="M586" s="7">
        <f t="shared" si="127"/>
      </c>
      <c r="N586" s="518"/>
    </row>
    <row r="587" spans="1:14" ht="30">
      <c r="A587" s="36">
        <v>561</v>
      </c>
      <c r="B587" s="149"/>
      <c r="C587" s="469">
        <v>9549</v>
      </c>
      <c r="D587" s="644" t="s">
        <v>47</v>
      </c>
      <c r="E587" s="1361">
        <f t="shared" si="129"/>
        <v>0</v>
      </c>
      <c r="F587" s="158"/>
      <c r="G587" s="637"/>
      <c r="H587" s="585">
        <v>0</v>
      </c>
      <c r="I587" s="158"/>
      <c r="J587" s="637"/>
      <c r="K587" s="585">
        <v>0</v>
      </c>
      <c r="L587" s="1361">
        <f t="shared" si="134"/>
        <v>0</v>
      </c>
      <c r="M587" s="7">
        <f t="shared" si="127"/>
      </c>
      <c r="N587" s="518"/>
    </row>
    <row r="588" spans="1:14" s="15" customFormat="1" ht="18.75" customHeight="1">
      <c r="A588" s="39">
        <v>565</v>
      </c>
      <c r="B588" s="577">
        <v>9600</v>
      </c>
      <c r="C588" s="1803" t="s">
        <v>175</v>
      </c>
      <c r="D588" s="1804"/>
      <c r="E588" s="578">
        <f aca="true" t="shared" si="135" ref="E588:L588">SUM(E589:E592)</f>
        <v>0</v>
      </c>
      <c r="F588" s="587">
        <f t="shared" si="135"/>
        <v>0</v>
      </c>
      <c r="G588" s="580">
        <f t="shared" si="135"/>
        <v>0</v>
      </c>
      <c r="H588" s="581">
        <f>SUM(H589:H592)</f>
        <v>0</v>
      </c>
      <c r="I588" s="587">
        <f t="shared" si="135"/>
        <v>0</v>
      </c>
      <c r="J588" s="580">
        <f t="shared" si="135"/>
        <v>0</v>
      </c>
      <c r="K588" s="581">
        <f t="shared" si="135"/>
        <v>0</v>
      </c>
      <c r="L588" s="578">
        <f t="shared" si="135"/>
        <v>0</v>
      </c>
      <c r="M588" s="7">
        <f t="shared" si="127"/>
      </c>
      <c r="N588" s="518"/>
    </row>
    <row r="589" spans="1:14" s="17" customFormat="1" ht="31.5" customHeight="1">
      <c r="A589" s="43">
        <v>566</v>
      </c>
      <c r="B589" s="181"/>
      <c r="C589" s="480">
        <v>9601</v>
      </c>
      <c r="D589" s="645" t="s">
        <v>176</v>
      </c>
      <c r="E589" s="1339">
        <f t="shared" si="129"/>
        <v>0</v>
      </c>
      <c r="F589" s="1584">
        <v>0</v>
      </c>
      <c r="G589" s="1584">
        <v>0</v>
      </c>
      <c r="H589" s="584">
        <v>0</v>
      </c>
      <c r="I589" s="1584">
        <v>0</v>
      </c>
      <c r="J589" s="1584">
        <v>0</v>
      </c>
      <c r="K589" s="584">
        <v>0</v>
      </c>
      <c r="L589" s="1339">
        <f>I589+J589+K589</f>
        <v>0</v>
      </c>
      <c r="M589" s="7">
        <f t="shared" si="127"/>
      </c>
      <c r="N589" s="518"/>
    </row>
    <row r="590" spans="1:14" s="17" customFormat="1" ht="36" customHeight="1">
      <c r="A590" s="43">
        <v>567</v>
      </c>
      <c r="B590" s="181"/>
      <c r="C590" s="631">
        <v>9603</v>
      </c>
      <c r="D590" s="646" t="s">
        <v>177</v>
      </c>
      <c r="E590" s="1341">
        <f t="shared" si="129"/>
        <v>0</v>
      </c>
      <c r="F590" s="1584">
        <v>0</v>
      </c>
      <c r="G590" s="1584">
        <v>0</v>
      </c>
      <c r="H590" s="585">
        <v>0</v>
      </c>
      <c r="I590" s="1584">
        <v>0</v>
      </c>
      <c r="J590" s="1584">
        <v>0</v>
      </c>
      <c r="K590" s="585">
        <v>0</v>
      </c>
      <c r="L590" s="1341">
        <f>I590+J590+K590</f>
        <v>0</v>
      </c>
      <c r="M590" s="7">
        <f t="shared" si="127"/>
      </c>
      <c r="N590" s="518"/>
    </row>
    <row r="591" spans="1:14" s="17" customFormat="1" ht="30.75" customHeight="1">
      <c r="A591" s="43">
        <v>568</v>
      </c>
      <c r="B591" s="181"/>
      <c r="C591" s="452">
        <v>9607</v>
      </c>
      <c r="D591" s="647" t="s">
        <v>178</v>
      </c>
      <c r="E591" s="1342">
        <f t="shared" si="129"/>
        <v>0</v>
      </c>
      <c r="F591" s="1584">
        <v>0</v>
      </c>
      <c r="G591" s="1584">
        <v>0</v>
      </c>
      <c r="H591" s="585">
        <v>0</v>
      </c>
      <c r="I591" s="1584">
        <v>0</v>
      </c>
      <c r="J591" s="1584">
        <v>0</v>
      </c>
      <c r="K591" s="585">
        <v>0</v>
      </c>
      <c r="L591" s="1342">
        <f>I591+J591+K591</f>
        <v>0</v>
      </c>
      <c r="M591" s="7">
        <f aca="true" t="shared" si="136" ref="M591:M598">(IF($E591&lt;&gt;0,$M$2,IF($L591&lt;&gt;0,$M$2,"")))</f>
      </c>
      <c r="N591" s="518"/>
    </row>
    <row r="592" spans="1:14" s="17" customFormat="1" ht="18.75" customHeight="1">
      <c r="A592" s="43">
        <v>569</v>
      </c>
      <c r="B592" s="181"/>
      <c r="C592" s="482">
        <v>9609</v>
      </c>
      <c r="D592" s="648" t="s">
        <v>179</v>
      </c>
      <c r="E592" s="1343">
        <f t="shared" si="129"/>
        <v>0</v>
      </c>
      <c r="F592" s="1584">
        <v>0</v>
      </c>
      <c r="G592" s="1584">
        <v>0</v>
      </c>
      <c r="H592" s="586">
        <v>0</v>
      </c>
      <c r="I592" s="1584">
        <v>0</v>
      </c>
      <c r="J592" s="1584">
        <v>0</v>
      </c>
      <c r="K592" s="586">
        <v>0</v>
      </c>
      <c r="L592" s="1343">
        <f>I592+J592+K592</f>
        <v>0</v>
      </c>
      <c r="M592" s="7">
        <f t="shared" si="136"/>
      </c>
      <c r="N592" s="518"/>
    </row>
    <row r="593" spans="1:14" s="15" customFormat="1" ht="18" customHeight="1">
      <c r="A593" s="39">
        <v>575</v>
      </c>
      <c r="B593" s="577">
        <v>9800</v>
      </c>
      <c r="C593" s="1803" t="s">
        <v>48</v>
      </c>
      <c r="D593" s="1804"/>
      <c r="E593" s="578">
        <f aca="true" t="shared" si="137" ref="E593:L593">SUM(E594:E598)</f>
        <v>0</v>
      </c>
      <c r="F593" s="587">
        <f t="shared" si="137"/>
        <v>0</v>
      </c>
      <c r="G593" s="580">
        <f t="shared" si="137"/>
        <v>0</v>
      </c>
      <c r="H593" s="581">
        <f>SUM(H594:H598)</f>
        <v>0</v>
      </c>
      <c r="I593" s="587">
        <f t="shared" si="137"/>
        <v>0</v>
      </c>
      <c r="J593" s="580">
        <f t="shared" si="137"/>
        <v>0</v>
      </c>
      <c r="K593" s="581">
        <f t="shared" si="137"/>
        <v>0</v>
      </c>
      <c r="L593" s="578">
        <f t="shared" si="137"/>
        <v>0</v>
      </c>
      <c r="M593" s="7">
        <f t="shared" si="136"/>
      </c>
      <c r="N593" s="518"/>
    </row>
    <row r="594" spans="1:14" ht="18.75" customHeight="1">
      <c r="A594" s="36">
        <v>580</v>
      </c>
      <c r="B594" s="582"/>
      <c r="C594" s="150">
        <v>9810</v>
      </c>
      <c r="D594" s="187" t="s">
        <v>25</v>
      </c>
      <c r="E594" s="649">
        <f t="shared" si="129"/>
        <v>0</v>
      </c>
      <c r="F594" s="152"/>
      <c r="G594" s="153"/>
      <c r="H594" s="584">
        <v>0</v>
      </c>
      <c r="I594" s="152"/>
      <c r="J594" s="153"/>
      <c r="K594" s="584">
        <v>0</v>
      </c>
      <c r="L594" s="1339">
        <f>I594+J594+K594</f>
        <v>0</v>
      </c>
      <c r="M594" s="7">
        <f t="shared" si="136"/>
      </c>
      <c r="N594" s="518"/>
    </row>
    <row r="595" spans="1:14" ht="18.75" customHeight="1">
      <c r="A595" s="36">
        <v>585</v>
      </c>
      <c r="B595" s="582"/>
      <c r="C595" s="156">
        <v>9820</v>
      </c>
      <c r="D595" s="157" t="s">
        <v>26</v>
      </c>
      <c r="E595" s="650">
        <f t="shared" si="129"/>
        <v>0</v>
      </c>
      <c r="F595" s="158"/>
      <c r="G595" s="159"/>
      <c r="H595" s="585">
        <v>0</v>
      </c>
      <c r="I595" s="158"/>
      <c r="J595" s="159"/>
      <c r="K595" s="585">
        <v>0</v>
      </c>
      <c r="L595" s="1340">
        <f>I595+J595+K595</f>
        <v>0</v>
      </c>
      <c r="M595" s="7">
        <f t="shared" si="136"/>
      </c>
      <c r="N595" s="518"/>
    </row>
    <row r="596" spans="1:14" ht="18.75" customHeight="1">
      <c r="A596" s="36">
        <v>590</v>
      </c>
      <c r="B596" s="582"/>
      <c r="C596" s="156">
        <v>9830</v>
      </c>
      <c r="D596" s="157" t="s">
        <v>27</v>
      </c>
      <c r="E596" s="650">
        <f t="shared" si="129"/>
        <v>0</v>
      </c>
      <c r="F596" s="158"/>
      <c r="G596" s="159"/>
      <c r="H596" s="585">
        <v>0</v>
      </c>
      <c r="I596" s="158"/>
      <c r="J596" s="159"/>
      <c r="K596" s="585">
        <v>0</v>
      </c>
      <c r="L596" s="1340">
        <f>I596+J596+K596</f>
        <v>0</v>
      </c>
      <c r="M596" s="7">
        <f t="shared" si="136"/>
      </c>
      <c r="N596" s="518"/>
    </row>
    <row r="597" spans="1:14" ht="18.75" customHeight="1">
      <c r="A597" s="23">
        <v>600</v>
      </c>
      <c r="B597" s="582"/>
      <c r="C597" s="162">
        <v>9850</v>
      </c>
      <c r="D597" s="182" t="s">
        <v>28</v>
      </c>
      <c r="E597" s="651">
        <f t="shared" si="129"/>
        <v>0</v>
      </c>
      <c r="F597" s="164"/>
      <c r="G597" s="159"/>
      <c r="H597" s="597">
        <v>0</v>
      </c>
      <c r="I597" s="164"/>
      <c r="J597" s="159"/>
      <c r="K597" s="597">
        <v>0</v>
      </c>
      <c r="L597" s="1352">
        <f>I597+J597+K597</f>
        <v>0</v>
      </c>
      <c r="M597" s="7">
        <f t="shared" si="136"/>
      </c>
      <c r="N597" s="518"/>
    </row>
    <row r="598" spans="1:14" ht="33" customHeight="1">
      <c r="A598" s="23">
        <v>605</v>
      </c>
      <c r="B598" s="652"/>
      <c r="C598" s="653">
        <v>9890</v>
      </c>
      <c r="D598" s="654" t="s">
        <v>49</v>
      </c>
      <c r="E598" s="1362">
        <f>F598+G598+H598</f>
        <v>0</v>
      </c>
      <c r="F598" s="655">
        <v>0</v>
      </c>
      <c r="G598" s="656">
        <v>0</v>
      </c>
      <c r="H598" s="657">
        <v>0</v>
      </c>
      <c r="I598" s="1429">
        <v>0</v>
      </c>
      <c r="J598" s="1430">
        <v>0</v>
      </c>
      <c r="K598" s="658">
        <v>0</v>
      </c>
      <c r="L598" s="1362">
        <f>I598+J598+K598</f>
        <v>0</v>
      </c>
      <c r="M598" s="7">
        <f t="shared" si="136"/>
      </c>
      <c r="N598" s="518"/>
    </row>
    <row r="599" spans="1:14" ht="20.25" customHeight="1" thickBot="1">
      <c r="A599" s="23">
        <v>610</v>
      </c>
      <c r="B599" s="659" t="s">
        <v>124</v>
      </c>
      <c r="C599" s="660" t="s">
        <v>1176</v>
      </c>
      <c r="D599" s="661" t="s">
        <v>180</v>
      </c>
      <c r="E599" s="662">
        <f aca="true" t="shared" si="138" ref="E599:L599">SUM(E463,E467,E470,E473,E483,E499,E504,E505,E514,E518,E523,E480,E526,E533,E537,E538,E543,E546,E568,E588,E593)</f>
        <v>63034</v>
      </c>
      <c r="F599" s="663">
        <f t="shared" si="138"/>
        <v>0</v>
      </c>
      <c r="G599" s="664">
        <f t="shared" si="138"/>
        <v>63034</v>
      </c>
      <c r="H599" s="665">
        <f t="shared" si="138"/>
        <v>0</v>
      </c>
      <c r="I599" s="663">
        <f t="shared" si="138"/>
        <v>23405</v>
      </c>
      <c r="J599" s="664">
        <f t="shared" si="138"/>
        <v>52301</v>
      </c>
      <c r="K599" s="666">
        <f t="shared" si="138"/>
        <v>0</v>
      </c>
      <c r="L599" s="662">
        <f t="shared" si="138"/>
        <v>75706</v>
      </c>
      <c r="M599" s="7">
        <v>1</v>
      </c>
      <c r="N599" s="518"/>
    </row>
    <row r="600" spans="1:14" ht="16.5" thickTop="1">
      <c r="A600" s="23"/>
      <c r="B600" s="229"/>
      <c r="C600" s="229"/>
      <c r="D600" s="557">
        <f>+IF(+SUM(E600:J600)=0,0,"Контрола: дефицит/излишък = финансиране с обратен знак (V. + VІ. = 0)")</f>
        <v>0</v>
      </c>
      <c r="E600" s="667">
        <f>E599+E447</f>
        <v>0</v>
      </c>
      <c r="F600" s="668"/>
      <c r="G600" s="668"/>
      <c r="H600" s="668"/>
      <c r="I600" s="667"/>
      <c r="J600" s="668"/>
      <c r="K600" s="668"/>
      <c r="L600" s="668">
        <f>L599+L447</f>
        <v>0</v>
      </c>
      <c r="M600" s="7">
        <v>1</v>
      </c>
      <c r="N600" s="518"/>
    </row>
    <row r="601" spans="1:14" ht="15">
      <c r="A601" s="23"/>
      <c r="B601" s="391"/>
      <c r="C601" s="550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8"/>
    </row>
    <row r="602" spans="1:14" ht="25.5" customHeight="1">
      <c r="A602" s="23"/>
      <c r="B602" s="391"/>
      <c r="C602" s="6"/>
      <c r="D602" s="230"/>
      <c r="E602" s="59"/>
      <c r="F602" s="59" t="s">
        <v>92</v>
      </c>
      <c r="G602" s="1821" t="s">
        <v>1098</v>
      </c>
      <c r="H602" s="1822"/>
      <c r="I602" s="1822"/>
      <c r="J602" s="1823"/>
      <c r="K602" s="103"/>
      <c r="L602" s="229"/>
      <c r="M602" s="7">
        <v>1</v>
      </c>
      <c r="N602" s="518"/>
    </row>
    <row r="603" spans="1:14" ht="18.75" customHeight="1">
      <c r="A603" s="23"/>
      <c r="B603" s="391"/>
      <c r="C603" s="550"/>
      <c r="D603" s="230"/>
      <c r="E603" s="229"/>
      <c r="F603" s="550"/>
      <c r="G603" s="1810" t="s">
        <v>93</v>
      </c>
      <c r="H603" s="1810"/>
      <c r="I603" s="1810"/>
      <c r="J603" s="1810"/>
      <c r="K603" s="103"/>
      <c r="L603" s="229"/>
      <c r="M603" s="7">
        <v>1</v>
      </c>
      <c r="N603" s="518"/>
    </row>
    <row r="604" spans="1:14" ht="6.75" customHeight="1">
      <c r="A604" s="23"/>
      <c r="B604" s="391"/>
      <c r="C604" s="550"/>
      <c r="D604" s="230"/>
      <c r="E604" s="229"/>
      <c r="F604" s="550"/>
      <c r="G604" s="219"/>
      <c r="H604" s="219"/>
      <c r="I604" s="219"/>
      <c r="J604" s="219"/>
      <c r="K604" s="103"/>
      <c r="L604" s="229"/>
      <c r="M604" s="7">
        <v>1</v>
      </c>
      <c r="N604" s="518"/>
    </row>
    <row r="605" spans="1:14" ht="25.5" customHeight="1">
      <c r="A605" s="23"/>
      <c r="B605" s="391"/>
      <c r="C605" s="669" t="s">
        <v>94</v>
      </c>
      <c r="D605" s="1651" t="s">
        <v>2075</v>
      </c>
      <c r="E605" s="670"/>
      <c r="F605" s="219" t="s">
        <v>95</v>
      </c>
      <c r="G605" s="1797" t="s">
        <v>1099</v>
      </c>
      <c r="H605" s="1798"/>
      <c r="I605" s="1798"/>
      <c r="J605" s="1799"/>
      <c r="K605" s="103"/>
      <c r="L605" s="229"/>
      <c r="M605" s="7">
        <v>1</v>
      </c>
      <c r="N605" s="518"/>
    </row>
    <row r="606" spans="1:14" ht="21.75" customHeight="1">
      <c r="A606" s="23"/>
      <c r="B606" s="1807" t="s">
        <v>96</v>
      </c>
      <c r="C606" s="1808"/>
      <c r="D606" s="671" t="s">
        <v>97</v>
      </c>
      <c r="E606" s="672"/>
      <c r="F606" s="673"/>
      <c r="G606" s="1810" t="s">
        <v>93</v>
      </c>
      <c r="H606" s="1810"/>
      <c r="I606" s="1810"/>
      <c r="J606" s="1810"/>
      <c r="K606" s="103"/>
      <c r="L606" s="229"/>
      <c r="M606" s="7">
        <v>1</v>
      </c>
      <c r="N606" s="518"/>
    </row>
    <row r="607" spans="1:14" ht="24.75" customHeight="1">
      <c r="A607" s="36"/>
      <c r="B607" s="1811" t="s">
        <v>2074</v>
      </c>
      <c r="C607" s="1812"/>
      <c r="D607" s="674" t="s">
        <v>98</v>
      </c>
      <c r="E607" s="1649"/>
      <c r="F607" s="1650"/>
      <c r="G607" s="675" t="s">
        <v>99</v>
      </c>
      <c r="H607" s="1813"/>
      <c r="I607" s="1814"/>
      <c r="J607" s="1815"/>
      <c r="K607" s="103"/>
      <c r="L607" s="229"/>
      <c r="M607" s="7">
        <v>1</v>
      </c>
      <c r="N607" s="518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8"/>
      <c r="O608" s="682"/>
      <c r="P608" s="682"/>
      <c r="Q608" s="682"/>
      <c r="R608" s="682"/>
      <c r="S608" s="682"/>
      <c r="T608" s="682"/>
      <c r="U608" s="682"/>
      <c r="V608" s="682"/>
      <c r="W608" s="682"/>
      <c r="X608" s="682"/>
      <c r="Y608" s="682"/>
      <c r="Z608" s="682"/>
      <c r="AA608" s="682"/>
      <c r="AB608" s="682"/>
      <c r="AC608" s="682"/>
      <c r="AD608" s="682"/>
      <c r="AE608" s="682"/>
      <c r="AF608" s="682"/>
      <c r="AG608" s="682"/>
      <c r="AH608" s="682"/>
      <c r="AI608" s="682"/>
      <c r="AJ608" s="682"/>
      <c r="AK608" s="682"/>
      <c r="AL608" s="682"/>
      <c r="AM608" s="682"/>
      <c r="AN608" s="682"/>
      <c r="AO608" s="682"/>
      <c r="AP608" s="682"/>
      <c r="AQ608" s="682"/>
      <c r="AR608" s="682"/>
      <c r="AS608" s="682"/>
      <c r="AT608" s="682"/>
      <c r="AU608" s="682"/>
      <c r="AV608" s="682"/>
      <c r="AW608" s="682"/>
      <c r="AX608" s="682"/>
      <c r="AY608" s="682"/>
      <c r="AZ608" s="682"/>
      <c r="BA608" s="682"/>
      <c r="BB608" s="682"/>
      <c r="BC608" s="682"/>
      <c r="BD608" s="682"/>
      <c r="BE608" s="682"/>
      <c r="BF608" s="682"/>
      <c r="BG608" s="682"/>
      <c r="BH608" s="682"/>
      <c r="BI608" s="682"/>
      <c r="BJ608" s="682"/>
      <c r="BK608" s="682"/>
      <c r="BL608" s="682"/>
      <c r="BM608" s="682"/>
      <c r="BN608" s="682"/>
      <c r="BO608" s="682"/>
      <c r="BP608" s="682"/>
      <c r="BQ608" s="682"/>
      <c r="BR608" s="682"/>
      <c r="BS608" s="682"/>
      <c r="BT608" s="682"/>
      <c r="BU608" s="682"/>
      <c r="BV608" s="682"/>
      <c r="BW608" s="682"/>
      <c r="BX608" s="682"/>
      <c r="BY608" s="682"/>
      <c r="BZ608" s="682"/>
      <c r="CA608" s="682"/>
      <c r="CB608" s="682"/>
      <c r="CC608" s="682"/>
      <c r="CD608" s="682"/>
      <c r="CE608" s="682"/>
      <c r="CF608" s="682"/>
      <c r="CG608" s="682"/>
      <c r="CH608" s="682"/>
      <c r="CI608" s="682"/>
      <c r="CJ608" s="682"/>
      <c r="CK608" s="682"/>
      <c r="CL608" s="682"/>
      <c r="CM608" s="682"/>
      <c r="CN608" s="682"/>
      <c r="CO608" s="682"/>
      <c r="CP608" s="682"/>
      <c r="CQ608" s="682"/>
      <c r="CR608" s="682"/>
      <c r="CS608" s="682"/>
      <c r="CT608" s="682"/>
      <c r="CU608" s="682"/>
      <c r="CV608" s="682"/>
      <c r="CW608" s="682"/>
      <c r="CX608" s="682"/>
      <c r="CY608" s="682"/>
      <c r="CZ608" s="682"/>
      <c r="DA608" s="682"/>
      <c r="DB608" s="682"/>
      <c r="DC608" s="682"/>
      <c r="DD608" s="682"/>
      <c r="DE608" s="682"/>
      <c r="DF608" s="682"/>
      <c r="DG608" s="682"/>
      <c r="DH608" s="682"/>
      <c r="DI608" s="682"/>
      <c r="DJ608" s="682"/>
      <c r="DK608" s="682"/>
      <c r="DL608" s="682"/>
      <c r="DM608" s="682"/>
      <c r="DN608" s="682"/>
      <c r="DO608" s="682"/>
      <c r="DP608" s="682"/>
      <c r="DQ608" s="682"/>
      <c r="DR608" s="682"/>
      <c r="DS608" s="682"/>
      <c r="DT608" s="682"/>
      <c r="DU608" s="682"/>
      <c r="DV608" s="682"/>
      <c r="DW608" s="682"/>
      <c r="DX608" s="682"/>
      <c r="DY608" s="682"/>
      <c r="DZ608" s="682"/>
      <c r="EA608" s="682"/>
      <c r="EB608" s="682"/>
      <c r="EC608" s="682"/>
      <c r="ED608" s="682"/>
      <c r="EE608" s="682"/>
      <c r="EF608" s="682"/>
      <c r="EG608" s="682"/>
      <c r="EH608" s="682"/>
      <c r="EI608" s="682"/>
      <c r="EJ608" s="682"/>
      <c r="EK608" s="682"/>
      <c r="EL608" s="682"/>
      <c r="EM608" s="682"/>
      <c r="EN608" s="682"/>
      <c r="EO608" s="682"/>
      <c r="EP608" s="682"/>
      <c r="EQ608" s="682"/>
      <c r="ER608" s="682"/>
      <c r="ES608" s="682"/>
      <c r="ET608" s="682"/>
      <c r="EU608" s="682"/>
      <c r="EV608" s="682"/>
      <c r="EW608" s="682"/>
      <c r="EX608" s="682"/>
      <c r="EY608" s="682"/>
      <c r="EZ608" s="682"/>
      <c r="FA608" s="682"/>
      <c r="FB608" s="682"/>
      <c r="FC608" s="682"/>
      <c r="FD608" s="682"/>
      <c r="FE608" s="682"/>
      <c r="FF608" s="682"/>
      <c r="FG608" s="682"/>
      <c r="FH608" s="682"/>
      <c r="FI608" s="682"/>
      <c r="FJ608" s="682"/>
      <c r="FK608" s="682"/>
      <c r="FL608" s="682"/>
      <c r="FM608" s="682"/>
      <c r="FN608" s="682"/>
      <c r="FO608" s="682"/>
      <c r="FP608" s="682"/>
      <c r="FQ608" s="682"/>
      <c r="FR608" s="682"/>
      <c r="FS608" s="682"/>
      <c r="FT608" s="682"/>
      <c r="FU608" s="682"/>
      <c r="FV608" s="682"/>
      <c r="FW608" s="682"/>
      <c r="FX608" s="682"/>
      <c r="FY608" s="682"/>
      <c r="FZ608" s="682"/>
      <c r="GA608" s="682"/>
      <c r="GB608" s="682"/>
      <c r="GC608" s="682"/>
      <c r="GD608" s="682"/>
      <c r="GE608" s="682"/>
      <c r="GF608" s="682"/>
      <c r="GG608" s="682"/>
      <c r="GH608" s="682"/>
      <c r="GI608" s="682"/>
      <c r="GJ608" s="682"/>
      <c r="GK608" s="682"/>
      <c r="GL608" s="682"/>
      <c r="GM608" s="682"/>
      <c r="GN608" s="682"/>
      <c r="GO608" s="682"/>
      <c r="GP608" s="682"/>
      <c r="GQ608" s="682"/>
      <c r="GR608" s="682"/>
      <c r="GS608" s="682"/>
      <c r="GT608" s="682"/>
      <c r="GU608" s="682"/>
      <c r="GV608" s="682"/>
      <c r="GW608" s="682"/>
      <c r="GX608" s="682"/>
      <c r="GY608" s="682"/>
      <c r="GZ608" s="682"/>
      <c r="HA608" s="682"/>
      <c r="HB608" s="682"/>
      <c r="HC608" s="682"/>
      <c r="HD608" s="682"/>
      <c r="HE608" s="682"/>
      <c r="HF608" s="682"/>
      <c r="HG608" s="682"/>
      <c r="HH608" s="682"/>
      <c r="HI608" s="682"/>
      <c r="HJ608" s="682"/>
      <c r="HK608" s="682"/>
      <c r="HL608" s="682"/>
      <c r="HM608" s="682"/>
      <c r="HN608" s="682"/>
      <c r="HO608" s="682"/>
      <c r="HP608" s="682"/>
      <c r="HQ608" s="682"/>
      <c r="HR608" s="682"/>
      <c r="HS608" s="682"/>
      <c r="HT608" s="682"/>
      <c r="HU608" s="682"/>
      <c r="HV608" s="682"/>
      <c r="HW608" s="682"/>
      <c r="HX608" s="682"/>
      <c r="HY608" s="682"/>
      <c r="HZ608" s="682"/>
      <c r="IA608" s="682"/>
      <c r="IB608" s="682"/>
      <c r="IC608" s="682"/>
      <c r="ID608" s="682"/>
      <c r="IE608" s="682"/>
      <c r="IF608" s="682"/>
      <c r="IG608" s="682"/>
    </row>
    <row r="609" spans="2:14" ht="21" customHeight="1">
      <c r="B609" s="676"/>
      <c r="C609" s="676"/>
      <c r="D609" s="677"/>
      <c r="E609" s="676"/>
      <c r="F609" s="676"/>
      <c r="G609" s="675" t="s">
        <v>100</v>
      </c>
      <c r="H609" s="1816"/>
      <c r="I609" s="1814"/>
      <c r="J609" s="1815"/>
      <c r="K609" s="224"/>
      <c r="L609" s="238"/>
      <c r="M609" s="7" t="e">
        <f>(IF(#REF!&lt;&gt;0,$M$2,IF(#REF!&lt;&gt;0,$M$2,"")))</f>
        <v>#REF!</v>
      </c>
      <c r="N609" s="518"/>
    </row>
    <row r="610" spans="2:14" ht="15">
      <c r="B610" s="678"/>
      <c r="C610" s="678"/>
      <c r="D610" s="679"/>
      <c r="E610" s="678"/>
      <c r="F610" s="678"/>
      <c r="G610" s="678"/>
      <c r="H610" s="678"/>
      <c r="I610" s="678"/>
      <c r="J610" s="678"/>
      <c r="K610" s="678"/>
      <c r="L610" s="678"/>
      <c r="M610" s="678"/>
      <c r="N610" s="678"/>
    </row>
    <row r="611" spans="2:14" ht="15">
      <c r="B611" s="108"/>
      <c r="C611" s="108"/>
      <c r="D611" s="680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1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5"/>
      <c r="D613" s="1326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2" t="str">
        <f>$B$7</f>
        <v>ОТЧЕТНИ ДАННИ ПО ЕБК ЗА СМЕТКИТЕ ЗА СРЕДСТВАТА ОТ ЕВРОПЕЙСКИЯ СЪЮЗ - КСФ</v>
      </c>
      <c r="C614" s="1783"/>
      <c r="D614" s="1783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1301</v>
      </c>
      <c r="F615" s="406" t="s">
        <v>50</v>
      </c>
      <c r="G615" s="238"/>
      <c r="H615" s="1322" t="s">
        <v>1725</v>
      </c>
      <c r="I615" s="1323"/>
      <c r="J615" s="1324"/>
      <c r="K615" s="238"/>
      <c r="L615" s="238"/>
      <c r="M615" s="7">
        <f>(IF($E746&lt;&gt;0,$M$2,IF($L746&lt;&gt;0,$M$2,"")))</f>
        <v>1</v>
      </c>
    </row>
    <row r="616" spans="2:13" ht="18">
      <c r="B616" s="1771">
        <f>$B$9</f>
        <v>0</v>
      </c>
      <c r="C616" s="1772"/>
      <c r="D616" s="1773"/>
      <c r="E616" s="115">
        <f>$E$9</f>
        <v>43101</v>
      </c>
      <c r="F616" s="227">
        <f>$F$9</f>
        <v>43312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26" t="str">
        <f>$B$12</f>
        <v>Момчилград</v>
      </c>
      <c r="C619" s="1827"/>
      <c r="D619" s="1828"/>
      <c r="E619" s="410" t="s">
        <v>106</v>
      </c>
      <c r="F619" s="1320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1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107</v>
      </c>
      <c r="E621" s="239">
        <f>$E$15</f>
        <v>98</v>
      </c>
      <c r="F621" s="414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37" t="s">
        <v>1302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1147</v>
      </c>
      <c r="E623" s="1735" t="s">
        <v>1054</v>
      </c>
      <c r="F623" s="1736"/>
      <c r="G623" s="1736"/>
      <c r="H623" s="1737"/>
      <c r="I623" s="1757" t="s">
        <v>1055</v>
      </c>
      <c r="J623" s="1758"/>
      <c r="K623" s="1758"/>
      <c r="L623" s="1759"/>
      <c r="M623" s="7">
        <f>(IF($E746&lt;&gt;0,$M$2,IF($L746&lt;&gt;0,$M$2,"")))</f>
        <v>1</v>
      </c>
    </row>
    <row r="624" spans="2:13" ht="54.75" customHeight="1" thickBot="1">
      <c r="B624" s="251" t="s">
        <v>2028</v>
      </c>
      <c r="C624" s="252" t="s">
        <v>1303</v>
      </c>
      <c r="D624" s="253" t="s">
        <v>1148</v>
      </c>
      <c r="E624" s="1363" t="str">
        <f>$E$20</f>
        <v>Уточнен план                Общо</v>
      </c>
      <c r="F624" s="1367" t="str">
        <f>$F$20</f>
        <v>държавни дейности</v>
      </c>
      <c r="G624" s="1368" t="str">
        <f>$G$20</f>
        <v>местни дейности</v>
      </c>
      <c r="H624" s="1369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1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1178</v>
      </c>
      <c r="E625" s="1415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1"/>
      <c r="C626" s="1560" t="str">
        <f>VLOOKUP(D626,OP_LIST2,2,FALSE)</f>
        <v>98213</v>
      </c>
      <c r="D626" s="1412" t="s">
        <v>1697</v>
      </c>
      <c r="E626" s="389"/>
      <c r="F626" s="1401"/>
      <c r="G626" s="1402"/>
      <c r="H626" s="1403"/>
      <c r="I626" s="1401"/>
      <c r="J626" s="1402"/>
      <c r="K626" s="1403"/>
      <c r="L626" s="1400"/>
      <c r="M626" s="7">
        <f>(IF($E746&lt;&gt;0,$M$2,IF($L746&lt;&gt;0,$M$2,"")))</f>
        <v>1</v>
      </c>
    </row>
    <row r="627" spans="2:13" ht="15.75">
      <c r="B627" s="1414"/>
      <c r="C627" s="1419">
        <f>VLOOKUP(D628,EBK_DEIN2,2,FALSE)</f>
        <v>3311</v>
      </c>
      <c r="D627" s="1418" t="s">
        <v>7</v>
      </c>
      <c r="E627" s="389"/>
      <c r="F627" s="1404"/>
      <c r="G627" s="1405"/>
      <c r="H627" s="1406"/>
      <c r="I627" s="1404"/>
      <c r="J627" s="1405"/>
      <c r="K627" s="1406"/>
      <c r="L627" s="1400"/>
      <c r="M627" s="7">
        <f>(IF($E746&lt;&gt;0,$M$2,IF($L746&lt;&gt;0,$M$2,"")))</f>
        <v>1</v>
      </c>
    </row>
    <row r="628" spans="2:13" ht="15.75">
      <c r="B628" s="1410"/>
      <c r="C628" s="1540">
        <f>+C627</f>
        <v>3311</v>
      </c>
      <c r="D628" s="1412" t="s">
        <v>1048</v>
      </c>
      <c r="E628" s="389"/>
      <c r="F628" s="1404"/>
      <c r="G628" s="1405"/>
      <c r="H628" s="1406"/>
      <c r="I628" s="1404"/>
      <c r="J628" s="1405"/>
      <c r="K628" s="1406"/>
      <c r="L628" s="1400"/>
      <c r="M628" s="7">
        <f>(IF($E746&lt;&gt;0,$M$2,IF($L746&lt;&gt;0,$M$2,"")))</f>
        <v>1</v>
      </c>
    </row>
    <row r="629" spans="2:13" ht="15">
      <c r="B629" s="1416"/>
      <c r="C629" s="1413"/>
      <c r="D629" s="1417" t="s">
        <v>1149</v>
      </c>
      <c r="E629" s="389"/>
      <c r="F629" s="1407"/>
      <c r="G629" s="1408"/>
      <c r="H629" s="1409"/>
      <c r="I629" s="1407"/>
      <c r="J629" s="1408"/>
      <c r="K629" s="1409"/>
      <c r="L629" s="1400"/>
      <c r="M629" s="7">
        <f>(IF($E746&lt;&gt;0,$M$2,IF($L746&lt;&gt;0,$M$2,"")))</f>
        <v>1</v>
      </c>
    </row>
    <row r="630" spans="2:14" ht="15.75">
      <c r="B630" s="273">
        <v>100</v>
      </c>
      <c r="C630" s="1769" t="s">
        <v>1179</v>
      </c>
      <c r="D630" s="1770"/>
      <c r="E630" s="274">
        <f aca="true" t="shared" si="139" ref="E630:L630">SUM(E631:E632)</f>
        <v>98630</v>
      </c>
      <c r="F630" s="275">
        <f t="shared" si="139"/>
        <v>0</v>
      </c>
      <c r="G630" s="276">
        <f t="shared" si="139"/>
        <v>98630</v>
      </c>
      <c r="H630" s="277">
        <f>SUM(H631:H632)</f>
        <v>0</v>
      </c>
      <c r="I630" s="275">
        <f t="shared" si="139"/>
        <v>0</v>
      </c>
      <c r="J630" s="276">
        <f t="shared" si="139"/>
        <v>66435</v>
      </c>
      <c r="K630" s="277">
        <f t="shared" si="139"/>
        <v>0</v>
      </c>
      <c r="L630" s="274">
        <f t="shared" si="139"/>
        <v>66435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1180</v>
      </c>
      <c r="E631" s="282">
        <f>F631+G631+H631</f>
        <v>91500</v>
      </c>
      <c r="F631" s="152"/>
      <c r="G631" s="153">
        <v>91500</v>
      </c>
      <c r="H631" s="1378"/>
      <c r="I631" s="152"/>
      <c r="J631" s="153">
        <v>62510</v>
      </c>
      <c r="K631" s="1378"/>
      <c r="L631" s="282">
        <f>I631+J631+K631</f>
        <v>62510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1181</v>
      </c>
      <c r="E632" s="288">
        <f>F632+G632+H632</f>
        <v>7130</v>
      </c>
      <c r="F632" s="173"/>
      <c r="G632" s="174">
        <v>7130</v>
      </c>
      <c r="H632" s="1381"/>
      <c r="I632" s="173"/>
      <c r="J632" s="174">
        <v>3925</v>
      </c>
      <c r="K632" s="1381"/>
      <c r="L632" s="288">
        <f>I632+J632+K632</f>
        <v>3925</v>
      </c>
      <c r="M632" s="12">
        <f t="shared" si="140"/>
        <v>1</v>
      </c>
      <c r="N632" s="13"/>
    </row>
    <row r="633" spans="1:14" ht="15.75">
      <c r="A633" s="10"/>
      <c r="B633" s="273">
        <v>200</v>
      </c>
      <c r="C633" s="1750" t="s">
        <v>1182</v>
      </c>
      <c r="D633" s="1751"/>
      <c r="E633" s="274">
        <f aca="true" t="shared" si="141" ref="E633:L633">SUM(E634:E638)</f>
        <v>6710</v>
      </c>
      <c r="F633" s="275">
        <f t="shared" si="141"/>
        <v>0</v>
      </c>
      <c r="G633" s="276">
        <f t="shared" si="141"/>
        <v>6710</v>
      </c>
      <c r="H633" s="277">
        <f>SUM(H634:H638)</f>
        <v>0</v>
      </c>
      <c r="I633" s="275">
        <f t="shared" si="141"/>
        <v>0</v>
      </c>
      <c r="J633" s="276">
        <f t="shared" si="141"/>
        <v>13717</v>
      </c>
      <c r="K633" s="277">
        <f t="shared" si="141"/>
        <v>0</v>
      </c>
      <c r="L633" s="274">
        <f t="shared" si="141"/>
        <v>13717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1183</v>
      </c>
      <c r="E634" s="282">
        <f>F634+G634+H634</f>
        <v>0</v>
      </c>
      <c r="F634" s="152"/>
      <c r="G634" s="153"/>
      <c r="H634" s="1378"/>
      <c r="I634" s="152"/>
      <c r="J634" s="153"/>
      <c r="K634" s="1378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1184</v>
      </c>
      <c r="E635" s="296">
        <f>F635+G635+H635</f>
        <v>6710</v>
      </c>
      <c r="F635" s="158"/>
      <c r="G635" s="159">
        <v>6710</v>
      </c>
      <c r="H635" s="1380"/>
      <c r="I635" s="158"/>
      <c r="J635" s="159">
        <v>13717</v>
      </c>
      <c r="K635" s="1380"/>
      <c r="L635" s="296">
        <f>I635+J635+K635</f>
        <v>13717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1437</v>
      </c>
      <c r="E636" s="296">
        <f>F636+G636+H636</f>
        <v>0</v>
      </c>
      <c r="F636" s="158"/>
      <c r="G636" s="159"/>
      <c r="H636" s="1380"/>
      <c r="I636" s="158"/>
      <c r="J636" s="159"/>
      <c r="K636" s="1380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1438</v>
      </c>
      <c r="E637" s="296">
        <f>F637+G637+H637</f>
        <v>0</v>
      </c>
      <c r="F637" s="158"/>
      <c r="G637" s="159"/>
      <c r="H637" s="1380"/>
      <c r="I637" s="158"/>
      <c r="J637" s="159"/>
      <c r="K637" s="1380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1439</v>
      </c>
      <c r="E638" s="288">
        <f>F638+G638+H638</f>
        <v>0</v>
      </c>
      <c r="F638" s="173"/>
      <c r="G638" s="174"/>
      <c r="H638" s="1381"/>
      <c r="I638" s="173"/>
      <c r="J638" s="174"/>
      <c r="K638" s="1381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52" t="s">
        <v>339</v>
      </c>
      <c r="D639" s="1753"/>
      <c r="E639" s="274">
        <f aca="true" t="shared" si="142" ref="E639:L639">SUM(E640:E646)</f>
        <v>19964</v>
      </c>
      <c r="F639" s="275">
        <f t="shared" si="142"/>
        <v>0</v>
      </c>
      <c r="G639" s="276">
        <f t="shared" si="142"/>
        <v>19964</v>
      </c>
      <c r="H639" s="277">
        <f>SUM(H640:H646)</f>
        <v>0</v>
      </c>
      <c r="I639" s="275">
        <f t="shared" si="142"/>
        <v>0</v>
      </c>
      <c r="J639" s="276">
        <f t="shared" si="142"/>
        <v>14190</v>
      </c>
      <c r="K639" s="277">
        <f t="shared" si="142"/>
        <v>0</v>
      </c>
      <c r="L639" s="274">
        <f t="shared" si="142"/>
        <v>14190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340</v>
      </c>
      <c r="E640" s="282">
        <f aca="true" t="shared" si="143" ref="E640:E647">F640+G640+H640</f>
        <v>12220</v>
      </c>
      <c r="F640" s="152"/>
      <c r="G640" s="153">
        <v>12220</v>
      </c>
      <c r="H640" s="1378"/>
      <c r="I640" s="152"/>
      <c r="J640" s="153">
        <v>8782</v>
      </c>
      <c r="K640" s="1378"/>
      <c r="L640" s="282">
        <f aca="true" t="shared" si="144" ref="L640:L647">I640+J640+K640</f>
        <v>8782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126</v>
      </c>
      <c r="E641" s="296">
        <f t="shared" si="143"/>
        <v>0</v>
      </c>
      <c r="F641" s="158"/>
      <c r="G641" s="159"/>
      <c r="H641" s="1380"/>
      <c r="I641" s="158"/>
      <c r="J641" s="159"/>
      <c r="K641" s="1380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87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341</v>
      </c>
      <c r="E643" s="296">
        <f t="shared" si="143"/>
        <v>5204</v>
      </c>
      <c r="F643" s="158"/>
      <c r="G643" s="159">
        <v>5204</v>
      </c>
      <c r="H643" s="1380"/>
      <c r="I643" s="158"/>
      <c r="J643" s="159">
        <v>3599</v>
      </c>
      <c r="K643" s="1380"/>
      <c r="L643" s="296">
        <f t="shared" si="144"/>
        <v>3599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342</v>
      </c>
      <c r="E644" s="296">
        <f t="shared" si="143"/>
        <v>2540</v>
      </c>
      <c r="F644" s="158"/>
      <c r="G644" s="159">
        <v>2540</v>
      </c>
      <c r="H644" s="1380"/>
      <c r="I644" s="158"/>
      <c r="J644" s="159">
        <v>1809</v>
      </c>
      <c r="K644" s="1380"/>
      <c r="L644" s="296">
        <f t="shared" si="144"/>
        <v>1809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89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343</v>
      </c>
      <c r="E646" s="288">
        <f t="shared" si="143"/>
        <v>0</v>
      </c>
      <c r="F646" s="173"/>
      <c r="G646" s="174"/>
      <c r="H646" s="1381"/>
      <c r="I646" s="173"/>
      <c r="J646" s="174"/>
      <c r="K646" s="1381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65" t="s">
        <v>344</v>
      </c>
      <c r="D647" s="1766"/>
      <c r="E647" s="311">
        <f t="shared" si="143"/>
        <v>0</v>
      </c>
      <c r="F647" s="1382"/>
      <c r="G647" s="1383"/>
      <c r="H647" s="1384"/>
      <c r="I647" s="1382"/>
      <c r="J647" s="1383"/>
      <c r="K647" s="1384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50" t="s">
        <v>345</v>
      </c>
      <c r="D648" s="1751"/>
      <c r="E648" s="311">
        <f aca="true" t="shared" si="145" ref="E648:L648">SUM(E649:E665)</f>
        <v>122810</v>
      </c>
      <c r="F648" s="275">
        <f t="shared" si="145"/>
        <v>0</v>
      </c>
      <c r="G648" s="276">
        <f t="shared" si="145"/>
        <v>122810</v>
      </c>
      <c r="H648" s="277">
        <f>SUM(H649:H665)</f>
        <v>0</v>
      </c>
      <c r="I648" s="275">
        <f t="shared" si="145"/>
        <v>0</v>
      </c>
      <c r="J648" s="276">
        <f t="shared" si="145"/>
        <v>146262</v>
      </c>
      <c r="K648" s="277">
        <f t="shared" si="145"/>
        <v>0</v>
      </c>
      <c r="L648" s="311">
        <f t="shared" si="145"/>
        <v>146262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346</v>
      </c>
      <c r="E649" s="282">
        <f aca="true" t="shared" si="146" ref="E649:E665">F649+G649+H649</f>
        <v>0</v>
      </c>
      <c r="F649" s="152"/>
      <c r="G649" s="153"/>
      <c r="H649" s="1378"/>
      <c r="I649" s="152"/>
      <c r="J649" s="153"/>
      <c r="K649" s="1378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347</v>
      </c>
      <c r="E650" s="296">
        <f t="shared" si="146"/>
        <v>0</v>
      </c>
      <c r="F650" s="158"/>
      <c r="G650" s="159"/>
      <c r="H650" s="1380"/>
      <c r="I650" s="158"/>
      <c r="J650" s="159"/>
      <c r="K650" s="1380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348</v>
      </c>
      <c r="E651" s="296">
        <f t="shared" si="146"/>
        <v>0</v>
      </c>
      <c r="F651" s="158"/>
      <c r="G651" s="159"/>
      <c r="H651" s="1380"/>
      <c r="I651" s="158"/>
      <c r="J651" s="159"/>
      <c r="K651" s="1380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349</v>
      </c>
      <c r="E652" s="296">
        <f t="shared" si="146"/>
        <v>0</v>
      </c>
      <c r="F652" s="158"/>
      <c r="G652" s="159"/>
      <c r="H652" s="1380"/>
      <c r="I652" s="158"/>
      <c r="J652" s="159"/>
      <c r="K652" s="1380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350</v>
      </c>
      <c r="E653" s="296">
        <f t="shared" si="146"/>
        <v>90057</v>
      </c>
      <c r="F653" s="158"/>
      <c r="G653" s="159">
        <v>90057</v>
      </c>
      <c r="H653" s="1380"/>
      <c r="I653" s="158"/>
      <c r="J653" s="159">
        <v>117667</v>
      </c>
      <c r="K653" s="1380"/>
      <c r="L653" s="296">
        <f t="shared" si="147"/>
        <v>117667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351</v>
      </c>
      <c r="E654" s="315">
        <f t="shared" si="146"/>
        <v>0</v>
      </c>
      <c r="F654" s="164"/>
      <c r="G654" s="165"/>
      <c r="H654" s="1379"/>
      <c r="I654" s="164"/>
      <c r="J654" s="165"/>
      <c r="K654" s="1379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352</v>
      </c>
      <c r="E655" s="321">
        <f t="shared" si="146"/>
        <v>31071</v>
      </c>
      <c r="F655" s="454"/>
      <c r="G655" s="455">
        <v>31071</v>
      </c>
      <c r="H655" s="1388"/>
      <c r="I655" s="454"/>
      <c r="J655" s="455">
        <v>28595</v>
      </c>
      <c r="K655" s="1388"/>
      <c r="L655" s="321">
        <f t="shared" si="147"/>
        <v>28595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353</v>
      </c>
      <c r="E656" s="327">
        <f t="shared" si="146"/>
        <v>0</v>
      </c>
      <c r="F656" s="449"/>
      <c r="G656" s="450"/>
      <c r="H656" s="1385"/>
      <c r="I656" s="449"/>
      <c r="J656" s="450"/>
      <c r="K656" s="1385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354</v>
      </c>
      <c r="E657" s="321">
        <f t="shared" si="146"/>
        <v>860</v>
      </c>
      <c r="F657" s="454"/>
      <c r="G657" s="455">
        <v>860</v>
      </c>
      <c r="H657" s="1388"/>
      <c r="I657" s="454"/>
      <c r="J657" s="455"/>
      <c r="K657" s="1388"/>
      <c r="L657" s="321">
        <f t="shared" si="147"/>
        <v>0</v>
      </c>
      <c r="M657" s="12">
        <f t="shared" si="140"/>
        <v>1</v>
      </c>
      <c r="N657" s="13"/>
    </row>
    <row r="658" spans="1:14" ht="15.75">
      <c r="A658" s="23">
        <v>70</v>
      </c>
      <c r="B658" s="293"/>
      <c r="C658" s="294">
        <v>1052</v>
      </c>
      <c r="D658" s="295" t="s">
        <v>355</v>
      </c>
      <c r="E658" s="296">
        <f t="shared" si="146"/>
        <v>0</v>
      </c>
      <c r="F658" s="158"/>
      <c r="G658" s="159"/>
      <c r="H658" s="1380"/>
      <c r="I658" s="158"/>
      <c r="J658" s="159"/>
      <c r="K658" s="1380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90</v>
      </c>
      <c r="E659" s="327">
        <f t="shared" si="146"/>
        <v>0</v>
      </c>
      <c r="F659" s="449"/>
      <c r="G659" s="450"/>
      <c r="H659" s="1385"/>
      <c r="I659" s="449"/>
      <c r="J659" s="450"/>
      <c r="K659" s="1385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356</v>
      </c>
      <c r="E660" s="321">
        <f t="shared" si="146"/>
        <v>822</v>
      </c>
      <c r="F660" s="454"/>
      <c r="G660" s="455">
        <v>822</v>
      </c>
      <c r="H660" s="1388"/>
      <c r="I660" s="454"/>
      <c r="J660" s="455"/>
      <c r="K660" s="1388"/>
      <c r="L660" s="321">
        <f t="shared" si="147"/>
        <v>0</v>
      </c>
      <c r="M660" s="12">
        <f t="shared" si="140"/>
        <v>1</v>
      </c>
      <c r="N660" s="13"/>
    </row>
    <row r="661" spans="1:14" ht="15.75">
      <c r="A661" s="23">
        <v>80</v>
      </c>
      <c r="B661" s="293"/>
      <c r="C661" s="325">
        <v>1063</v>
      </c>
      <c r="D661" s="333" t="s">
        <v>16</v>
      </c>
      <c r="E661" s="327">
        <f t="shared" si="146"/>
        <v>0</v>
      </c>
      <c r="F661" s="449"/>
      <c r="G661" s="450"/>
      <c r="H661" s="1385"/>
      <c r="I661" s="449"/>
      <c r="J661" s="450"/>
      <c r="K661" s="1385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357</v>
      </c>
      <c r="E662" s="336">
        <f t="shared" si="146"/>
        <v>0</v>
      </c>
      <c r="F662" s="600"/>
      <c r="G662" s="601"/>
      <c r="H662" s="1387"/>
      <c r="I662" s="600"/>
      <c r="J662" s="601"/>
      <c r="K662" s="1387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127</v>
      </c>
      <c r="E663" s="321">
        <f t="shared" si="146"/>
        <v>0</v>
      </c>
      <c r="F663" s="454"/>
      <c r="G663" s="455"/>
      <c r="H663" s="1388"/>
      <c r="I663" s="454"/>
      <c r="J663" s="455"/>
      <c r="K663" s="1388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452</v>
      </c>
      <c r="E664" s="296">
        <f t="shared" si="146"/>
        <v>0</v>
      </c>
      <c r="F664" s="158"/>
      <c r="G664" s="159"/>
      <c r="H664" s="1380"/>
      <c r="I664" s="158"/>
      <c r="J664" s="159"/>
      <c r="K664" s="1380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358</v>
      </c>
      <c r="E665" s="288">
        <f t="shared" si="146"/>
        <v>0</v>
      </c>
      <c r="F665" s="173"/>
      <c r="G665" s="174"/>
      <c r="H665" s="1381"/>
      <c r="I665" s="173"/>
      <c r="J665" s="174"/>
      <c r="K665" s="1381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38" t="s">
        <v>419</v>
      </c>
      <c r="D666" s="1739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128</v>
      </c>
      <c r="E667" s="282">
        <f>F667+G667+H667</f>
        <v>0</v>
      </c>
      <c r="F667" s="152"/>
      <c r="G667" s="153"/>
      <c r="H667" s="1378"/>
      <c r="I667" s="152"/>
      <c r="J667" s="153"/>
      <c r="K667" s="1378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129</v>
      </c>
      <c r="E668" s="296">
        <f>F668+G668+H668</f>
        <v>0</v>
      </c>
      <c r="F668" s="158"/>
      <c r="G668" s="159"/>
      <c r="H668" s="1380"/>
      <c r="I668" s="158"/>
      <c r="J668" s="159"/>
      <c r="K668" s="1380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130</v>
      </c>
      <c r="E669" s="288">
        <f>F669+G669+H669</f>
        <v>0</v>
      </c>
      <c r="F669" s="173"/>
      <c r="G669" s="174"/>
      <c r="H669" s="1381"/>
      <c r="I669" s="173"/>
      <c r="J669" s="174"/>
      <c r="K669" s="1381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38" t="s">
        <v>1157</v>
      </c>
      <c r="D670" s="1739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359</v>
      </c>
      <c r="E671" s="282">
        <f>F671+G671+H671</f>
        <v>0</v>
      </c>
      <c r="F671" s="152"/>
      <c r="G671" s="153"/>
      <c r="H671" s="1378"/>
      <c r="I671" s="152"/>
      <c r="J671" s="153"/>
      <c r="K671" s="1378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360</v>
      </c>
      <c r="E672" s="296">
        <f>F672+G672+H672</f>
        <v>0</v>
      </c>
      <c r="F672" s="158"/>
      <c r="G672" s="159"/>
      <c r="H672" s="1380"/>
      <c r="I672" s="158"/>
      <c r="J672" s="159"/>
      <c r="K672" s="1380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361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362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363</v>
      </c>
      <c r="E675" s="288">
        <f>F675+G675+H675</f>
        <v>0</v>
      </c>
      <c r="F675" s="173"/>
      <c r="G675" s="174"/>
      <c r="H675" s="1381"/>
      <c r="I675" s="173"/>
      <c r="J675" s="174"/>
      <c r="K675" s="1381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38" t="s">
        <v>364</v>
      </c>
      <c r="D676" s="1739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453</v>
      </c>
      <c r="E677" s="282">
        <f aca="true" t="shared" si="151" ref="E677:E682">F677+G677+H677</f>
        <v>0</v>
      </c>
      <c r="F677" s="152"/>
      <c r="G677" s="153"/>
      <c r="H677" s="1378"/>
      <c r="I677" s="152"/>
      <c r="J677" s="153"/>
      <c r="K677" s="1378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365</v>
      </c>
      <c r="E678" s="288">
        <f t="shared" si="151"/>
        <v>0</v>
      </c>
      <c r="F678" s="173"/>
      <c r="G678" s="174"/>
      <c r="H678" s="1381"/>
      <c r="I678" s="173"/>
      <c r="J678" s="174"/>
      <c r="K678" s="1381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38" t="s">
        <v>366</v>
      </c>
      <c r="D679" s="1739"/>
      <c r="E679" s="311">
        <f t="shared" si="151"/>
        <v>0</v>
      </c>
      <c r="F679" s="1382"/>
      <c r="G679" s="1383"/>
      <c r="H679" s="1384"/>
      <c r="I679" s="1382"/>
      <c r="J679" s="1383"/>
      <c r="K679" s="1384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67" t="s">
        <v>367</v>
      </c>
      <c r="D680" s="1768"/>
      <c r="E680" s="311">
        <f t="shared" si="151"/>
        <v>0</v>
      </c>
      <c r="F680" s="1382"/>
      <c r="G680" s="1383"/>
      <c r="H680" s="1384"/>
      <c r="I680" s="1382"/>
      <c r="J680" s="1383"/>
      <c r="K680" s="1384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67" t="s">
        <v>368</v>
      </c>
      <c r="D681" s="1768"/>
      <c r="E681" s="311">
        <f t="shared" si="151"/>
        <v>0</v>
      </c>
      <c r="F681" s="1382"/>
      <c r="G681" s="1383"/>
      <c r="H681" s="1384"/>
      <c r="I681" s="1382"/>
      <c r="J681" s="1383"/>
      <c r="K681" s="1384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67" t="s">
        <v>700</v>
      </c>
      <c r="D682" s="1768"/>
      <c r="E682" s="311">
        <f t="shared" si="151"/>
        <v>0</v>
      </c>
      <c r="F682" s="1382"/>
      <c r="G682" s="1383"/>
      <c r="H682" s="1384"/>
      <c r="I682" s="1382"/>
      <c r="J682" s="1383"/>
      <c r="K682" s="1384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38" t="s">
        <v>369</v>
      </c>
      <c r="D683" s="1739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1034</v>
      </c>
      <c r="E684" s="282">
        <f aca="true" t="shared" si="154" ref="E684:E691">F684+G684+H684</f>
        <v>0</v>
      </c>
      <c r="F684" s="152"/>
      <c r="G684" s="153"/>
      <c r="H684" s="1378"/>
      <c r="I684" s="152"/>
      <c r="J684" s="153"/>
      <c r="K684" s="1378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370</v>
      </c>
      <c r="E685" s="282">
        <f t="shared" si="154"/>
        <v>0</v>
      </c>
      <c r="F685" s="152"/>
      <c r="G685" s="153"/>
      <c r="H685" s="1378"/>
      <c r="I685" s="152"/>
      <c r="J685" s="153"/>
      <c r="K685" s="1378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371</v>
      </c>
      <c r="E686" s="327">
        <f t="shared" si="154"/>
        <v>0</v>
      </c>
      <c r="F686" s="449"/>
      <c r="G686" s="450"/>
      <c r="H686" s="1385"/>
      <c r="I686" s="449"/>
      <c r="J686" s="450"/>
      <c r="K686" s="1385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372</v>
      </c>
      <c r="E687" s="352">
        <f t="shared" si="154"/>
        <v>0</v>
      </c>
      <c r="F687" s="636"/>
      <c r="G687" s="637"/>
      <c r="H687" s="1386"/>
      <c r="I687" s="636"/>
      <c r="J687" s="637"/>
      <c r="K687" s="1386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373</v>
      </c>
      <c r="E688" s="336">
        <f t="shared" si="154"/>
        <v>0</v>
      </c>
      <c r="F688" s="600"/>
      <c r="G688" s="601"/>
      <c r="H688" s="1387"/>
      <c r="I688" s="600"/>
      <c r="J688" s="601"/>
      <c r="K688" s="1387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1035</v>
      </c>
      <c r="E689" s="321">
        <f t="shared" si="154"/>
        <v>0</v>
      </c>
      <c r="F689" s="454"/>
      <c r="G689" s="455"/>
      <c r="H689" s="1388"/>
      <c r="I689" s="454"/>
      <c r="J689" s="455"/>
      <c r="K689" s="1388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374</v>
      </c>
      <c r="E690" s="321">
        <f t="shared" si="154"/>
        <v>0</v>
      </c>
      <c r="F690" s="454"/>
      <c r="G690" s="455"/>
      <c r="H690" s="1388"/>
      <c r="I690" s="454"/>
      <c r="J690" s="455"/>
      <c r="K690" s="1388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375</v>
      </c>
      <c r="E691" s="288">
        <f t="shared" si="154"/>
        <v>0</v>
      </c>
      <c r="F691" s="173"/>
      <c r="G691" s="174"/>
      <c r="H691" s="1381"/>
      <c r="I691" s="173"/>
      <c r="J691" s="174"/>
      <c r="K691" s="1381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376</v>
      </c>
      <c r="D692" s="681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377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1150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378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379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380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697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38" t="s">
        <v>381</v>
      </c>
      <c r="D699" s="1739"/>
      <c r="E699" s="311">
        <f t="shared" si="157"/>
        <v>0</v>
      </c>
      <c r="F699" s="1431">
        <v>0</v>
      </c>
      <c r="G699" s="1432">
        <v>0</v>
      </c>
      <c r="H699" s="1433">
        <v>0</v>
      </c>
      <c r="I699" s="1431">
        <v>0</v>
      </c>
      <c r="J699" s="1432">
        <v>0</v>
      </c>
      <c r="K699" s="1433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38" t="s">
        <v>382</v>
      </c>
      <c r="D700" s="1739"/>
      <c r="E700" s="311">
        <f t="shared" si="157"/>
        <v>0</v>
      </c>
      <c r="F700" s="1382"/>
      <c r="G700" s="1383"/>
      <c r="H700" s="1384"/>
      <c r="I700" s="1382"/>
      <c r="J700" s="1383"/>
      <c r="K700" s="1384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38" t="s">
        <v>383</v>
      </c>
      <c r="D701" s="1739"/>
      <c r="E701" s="311">
        <f t="shared" si="157"/>
        <v>0</v>
      </c>
      <c r="F701" s="1432">
        <v>0</v>
      </c>
      <c r="G701" s="1432">
        <v>0</v>
      </c>
      <c r="H701" s="1432">
        <v>0</v>
      </c>
      <c r="I701" s="1432">
        <v>0</v>
      </c>
      <c r="J701" s="1432">
        <v>0</v>
      </c>
      <c r="K701" s="1432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38" t="s">
        <v>384</v>
      </c>
      <c r="D702" s="1739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385</v>
      </c>
      <c r="E703" s="282">
        <f aca="true" t="shared" si="161" ref="E703:E708">F703+G703+H703</f>
        <v>0</v>
      </c>
      <c r="F703" s="152"/>
      <c r="G703" s="153"/>
      <c r="H703" s="1378"/>
      <c r="I703" s="152"/>
      <c r="J703" s="153"/>
      <c r="K703" s="1378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386</v>
      </c>
      <c r="E704" s="296">
        <f t="shared" si="161"/>
        <v>0</v>
      </c>
      <c r="F704" s="158"/>
      <c r="G704" s="159"/>
      <c r="H704" s="1380"/>
      <c r="I704" s="158"/>
      <c r="J704" s="159"/>
      <c r="K704" s="1380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387</v>
      </c>
      <c r="E705" s="296">
        <f t="shared" si="161"/>
        <v>0</v>
      </c>
      <c r="F705" s="158"/>
      <c r="G705" s="159"/>
      <c r="H705" s="1380"/>
      <c r="I705" s="158"/>
      <c r="J705" s="159"/>
      <c r="K705" s="1380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388</v>
      </c>
      <c r="E706" s="296">
        <f t="shared" si="161"/>
        <v>0</v>
      </c>
      <c r="F706" s="158"/>
      <c r="G706" s="159"/>
      <c r="H706" s="1380"/>
      <c r="I706" s="158"/>
      <c r="J706" s="159"/>
      <c r="K706" s="1380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389</v>
      </c>
      <c r="E707" s="296">
        <f t="shared" si="161"/>
        <v>0</v>
      </c>
      <c r="F707" s="158"/>
      <c r="G707" s="159"/>
      <c r="H707" s="1380"/>
      <c r="I707" s="158"/>
      <c r="J707" s="159"/>
      <c r="K707" s="1380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390</v>
      </c>
      <c r="E708" s="288">
        <f t="shared" si="161"/>
        <v>0</v>
      </c>
      <c r="F708" s="173"/>
      <c r="G708" s="174"/>
      <c r="H708" s="1381"/>
      <c r="I708" s="173"/>
      <c r="J708" s="174"/>
      <c r="K708" s="1381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38" t="s">
        <v>701</v>
      </c>
      <c r="D709" s="1739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391</v>
      </c>
      <c r="E710" s="282">
        <f aca="true" t="shared" si="164" ref="E710:E715">F710+G710+H710</f>
        <v>0</v>
      </c>
      <c r="F710" s="152"/>
      <c r="G710" s="153"/>
      <c r="H710" s="1378"/>
      <c r="I710" s="152"/>
      <c r="J710" s="153"/>
      <c r="K710" s="1378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392</v>
      </c>
      <c r="E711" s="296">
        <f t="shared" si="164"/>
        <v>0</v>
      </c>
      <c r="F711" s="158"/>
      <c r="G711" s="159"/>
      <c r="H711" s="1380"/>
      <c r="I711" s="158"/>
      <c r="J711" s="159"/>
      <c r="K711" s="1380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393</v>
      </c>
      <c r="E712" s="288">
        <f t="shared" si="164"/>
        <v>0</v>
      </c>
      <c r="F712" s="173"/>
      <c r="G712" s="174"/>
      <c r="H712" s="1381"/>
      <c r="I712" s="173"/>
      <c r="J712" s="174"/>
      <c r="K712" s="1381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38" t="s">
        <v>698</v>
      </c>
      <c r="D713" s="1739"/>
      <c r="E713" s="311">
        <f t="shared" si="164"/>
        <v>0</v>
      </c>
      <c r="F713" s="1382"/>
      <c r="G713" s="1383"/>
      <c r="H713" s="1384"/>
      <c r="I713" s="1382"/>
      <c r="J713" s="1383"/>
      <c r="K713" s="1384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38" t="s">
        <v>699</v>
      </c>
      <c r="D714" s="1739"/>
      <c r="E714" s="311">
        <f t="shared" si="164"/>
        <v>0</v>
      </c>
      <c r="F714" s="1382"/>
      <c r="G714" s="1383"/>
      <c r="H714" s="1384"/>
      <c r="I714" s="1382"/>
      <c r="J714" s="1383"/>
      <c r="K714" s="1384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67" t="s">
        <v>394</v>
      </c>
      <c r="D715" s="1768"/>
      <c r="E715" s="311">
        <f t="shared" si="164"/>
        <v>0</v>
      </c>
      <c r="F715" s="1382"/>
      <c r="G715" s="1383"/>
      <c r="H715" s="1384"/>
      <c r="I715" s="1382"/>
      <c r="J715" s="1383"/>
      <c r="K715" s="1384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38" t="s">
        <v>420</v>
      </c>
      <c r="D716" s="1739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421</v>
      </c>
      <c r="E717" s="282">
        <f>F717+G717+H717</f>
        <v>0</v>
      </c>
      <c r="F717" s="152"/>
      <c r="G717" s="153"/>
      <c r="H717" s="1378"/>
      <c r="I717" s="152"/>
      <c r="J717" s="153"/>
      <c r="K717" s="1378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422</v>
      </c>
      <c r="E718" s="288">
        <f>F718+G718+H718</f>
        <v>0</v>
      </c>
      <c r="F718" s="173"/>
      <c r="G718" s="174"/>
      <c r="H718" s="1381"/>
      <c r="I718" s="173"/>
      <c r="J718" s="174"/>
      <c r="K718" s="1381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6" t="s">
        <v>395</v>
      </c>
      <c r="D719" s="1777"/>
      <c r="E719" s="311">
        <f>F719+G719+H719</f>
        <v>0</v>
      </c>
      <c r="F719" s="1382"/>
      <c r="G719" s="1383"/>
      <c r="H719" s="1384"/>
      <c r="I719" s="1382"/>
      <c r="J719" s="1383"/>
      <c r="K719" s="1384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6" t="s">
        <v>396</v>
      </c>
      <c r="D720" s="1777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397</v>
      </c>
      <c r="E721" s="282">
        <f aca="true" t="shared" si="168" ref="E721:E727">F721+G721+H721</f>
        <v>0</v>
      </c>
      <c r="F721" s="152"/>
      <c r="G721" s="153"/>
      <c r="H721" s="1378"/>
      <c r="I721" s="152"/>
      <c r="J721" s="153"/>
      <c r="K721" s="1378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398</v>
      </c>
      <c r="E722" s="296">
        <f t="shared" si="168"/>
        <v>0</v>
      </c>
      <c r="F722" s="158"/>
      <c r="G722" s="159"/>
      <c r="H722" s="1380"/>
      <c r="I722" s="158"/>
      <c r="J722" s="159"/>
      <c r="K722" s="1380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1460</v>
      </c>
      <c r="E723" s="296">
        <f t="shared" si="168"/>
        <v>0</v>
      </c>
      <c r="F723" s="158"/>
      <c r="G723" s="159"/>
      <c r="H723" s="1380"/>
      <c r="I723" s="158"/>
      <c r="J723" s="159"/>
      <c r="K723" s="1380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1461</v>
      </c>
      <c r="E724" s="296">
        <f t="shared" si="168"/>
        <v>0</v>
      </c>
      <c r="F724" s="158"/>
      <c r="G724" s="159"/>
      <c r="H724" s="1380"/>
      <c r="I724" s="158"/>
      <c r="J724" s="159"/>
      <c r="K724" s="1380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1462</v>
      </c>
      <c r="E725" s="296">
        <f t="shared" si="168"/>
        <v>0</v>
      </c>
      <c r="F725" s="158"/>
      <c r="G725" s="159"/>
      <c r="H725" s="1380"/>
      <c r="I725" s="158"/>
      <c r="J725" s="159"/>
      <c r="K725" s="1380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1463</v>
      </c>
      <c r="E726" s="296">
        <f t="shared" si="168"/>
        <v>0</v>
      </c>
      <c r="F726" s="158"/>
      <c r="G726" s="159"/>
      <c r="H726" s="1380"/>
      <c r="I726" s="158"/>
      <c r="J726" s="159"/>
      <c r="K726" s="1380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1464</v>
      </c>
      <c r="E727" s="288">
        <f t="shared" si="168"/>
        <v>0</v>
      </c>
      <c r="F727" s="173"/>
      <c r="G727" s="174"/>
      <c r="H727" s="1381"/>
      <c r="I727" s="173"/>
      <c r="J727" s="174"/>
      <c r="K727" s="1381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6" t="s">
        <v>1465</v>
      </c>
      <c r="D728" s="1777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454</v>
      </c>
      <c r="E729" s="282">
        <f>F729+G729+H729</f>
        <v>0</v>
      </c>
      <c r="F729" s="152"/>
      <c r="G729" s="153"/>
      <c r="H729" s="1378"/>
      <c r="I729" s="152"/>
      <c r="J729" s="153"/>
      <c r="K729" s="1378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1466</v>
      </c>
      <c r="E730" s="288">
        <f>F730+G730+H730</f>
        <v>0</v>
      </c>
      <c r="F730" s="173"/>
      <c r="G730" s="174"/>
      <c r="H730" s="1381"/>
      <c r="I730" s="173"/>
      <c r="J730" s="174"/>
      <c r="K730" s="1381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6" t="s">
        <v>1120</v>
      </c>
      <c r="D731" s="1777"/>
      <c r="E731" s="311">
        <f>F731+G731+H731</f>
        <v>0</v>
      </c>
      <c r="F731" s="1382"/>
      <c r="G731" s="1383"/>
      <c r="H731" s="1384"/>
      <c r="I731" s="1382"/>
      <c r="J731" s="1383"/>
      <c r="K731" s="1384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38" t="s">
        <v>1121</v>
      </c>
      <c r="D732" s="1739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1122</v>
      </c>
      <c r="E733" s="282">
        <f>F733+G733+H733</f>
        <v>0</v>
      </c>
      <c r="F733" s="152"/>
      <c r="G733" s="153"/>
      <c r="H733" s="1378"/>
      <c r="I733" s="152"/>
      <c r="J733" s="153"/>
      <c r="K733" s="1378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1123</v>
      </c>
      <c r="E734" s="296">
        <f>F734+G734+H734</f>
        <v>0</v>
      </c>
      <c r="F734" s="158"/>
      <c r="G734" s="159"/>
      <c r="H734" s="1380"/>
      <c r="I734" s="158"/>
      <c r="J734" s="159"/>
      <c r="K734" s="1380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1124</v>
      </c>
      <c r="E735" s="296">
        <f>F735+G735+H735</f>
        <v>0</v>
      </c>
      <c r="F735" s="158"/>
      <c r="G735" s="159"/>
      <c r="H735" s="1380"/>
      <c r="I735" s="158"/>
      <c r="J735" s="159"/>
      <c r="K735" s="1380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1125</v>
      </c>
      <c r="E736" s="288">
        <f>F736+G736+H736</f>
        <v>0</v>
      </c>
      <c r="F736" s="173"/>
      <c r="G736" s="174"/>
      <c r="H736" s="1381"/>
      <c r="I736" s="173"/>
      <c r="J736" s="174"/>
      <c r="K736" s="1381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4" t="s">
        <v>131</v>
      </c>
      <c r="D737" s="1775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1126</v>
      </c>
      <c r="E738" s="282">
        <f>F738+G738+H738</f>
        <v>0</v>
      </c>
      <c r="F738" s="1432">
        <v>0</v>
      </c>
      <c r="G738" s="1432">
        <v>0</v>
      </c>
      <c r="H738" s="1432">
        <v>0</v>
      </c>
      <c r="I738" s="1432">
        <v>0</v>
      </c>
      <c r="J738" s="1432">
        <v>0</v>
      </c>
      <c r="K738" s="1432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1127</v>
      </c>
      <c r="E739" s="315">
        <f>F739+G739+H739</f>
        <v>0</v>
      </c>
      <c r="F739" s="1432">
        <v>0</v>
      </c>
      <c r="G739" s="1432">
        <v>0</v>
      </c>
      <c r="H739" s="1432">
        <v>0</v>
      </c>
      <c r="I739" s="1432">
        <v>0</v>
      </c>
      <c r="J739" s="1432">
        <v>0</v>
      </c>
      <c r="K739" s="1432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1128</v>
      </c>
      <c r="E740" s="378">
        <f>F740+G740+H740</f>
        <v>0</v>
      </c>
      <c r="F740" s="1432">
        <v>0</v>
      </c>
      <c r="G740" s="1432">
        <v>0</v>
      </c>
      <c r="H740" s="1432">
        <v>0</v>
      </c>
      <c r="I740" s="1432">
        <v>0</v>
      </c>
      <c r="J740" s="1432">
        <v>0</v>
      </c>
      <c r="K740" s="1432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2"/>
      <c r="C741" s="1778" t="s">
        <v>1129</v>
      </c>
      <c r="D741" s="1739"/>
      <c r="E741" s="1398"/>
      <c r="F741" s="1398"/>
      <c r="G741" s="1398"/>
      <c r="H741" s="1398"/>
      <c r="I741" s="1398"/>
      <c r="J741" s="1398"/>
      <c r="K741" s="1398"/>
      <c r="L741" s="1399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8" t="s">
        <v>1129</v>
      </c>
      <c r="D742" s="1739"/>
      <c r="E742" s="311">
        <f>F742+G742+H742</f>
        <v>0</v>
      </c>
      <c r="F742" s="1389"/>
      <c r="G742" s="1390"/>
      <c r="H742" s="1391"/>
      <c r="I742" s="1421">
        <v>0</v>
      </c>
      <c r="J742" s="1422">
        <v>0</v>
      </c>
      <c r="K742" s="1423">
        <v>0</v>
      </c>
      <c r="L742" s="311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393"/>
      <c r="C743" s="1394"/>
      <c r="D743" s="1395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396"/>
      <c r="C744" s="111"/>
      <c r="D744" s="1397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396"/>
      <c r="C745" s="111"/>
      <c r="D745" s="1397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4"/>
      <c r="C746" s="393" t="s">
        <v>1176</v>
      </c>
      <c r="D746" s="1392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248114</v>
      </c>
      <c r="F746" s="396">
        <f t="shared" si="173"/>
        <v>0</v>
      </c>
      <c r="G746" s="397">
        <f t="shared" si="173"/>
        <v>248114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0</v>
      </c>
      <c r="J746" s="397">
        <f t="shared" si="173"/>
        <v>240604</v>
      </c>
      <c r="K746" s="398">
        <f t="shared" si="173"/>
        <v>0</v>
      </c>
      <c r="L746" s="395">
        <f t="shared" si="173"/>
        <v>240604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265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27"/>
      <c r="C748" s="1327"/>
      <c r="D748" s="1328"/>
      <c r="E748" s="1327"/>
      <c r="F748" s="1327"/>
      <c r="G748" s="1327"/>
      <c r="H748" s="1327"/>
      <c r="I748" s="1327"/>
      <c r="J748" s="1327"/>
      <c r="K748" s="1327"/>
      <c r="L748" s="1329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1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25"/>
      <c r="D751" s="1326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782" t="str">
        <f>$B$7</f>
        <v>ОТЧЕТНИ ДАННИ ПО ЕБК ЗА СМЕТКИТЕ ЗА СРЕДСТВАТА ОТ ЕВРОПЕЙСКИЯ СЪЮЗ - КСФ</v>
      </c>
      <c r="C752" s="1783"/>
      <c r="D752" s="1783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1"/>
      <c r="D753" s="400"/>
      <c r="E753" s="406" t="s">
        <v>1301</v>
      </c>
      <c r="F753" s="406" t="s">
        <v>50</v>
      </c>
      <c r="G753" s="238"/>
      <c r="H753" s="1322" t="s">
        <v>1725</v>
      </c>
      <c r="I753" s="1323"/>
      <c r="J753" s="1324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771">
        <f>$B$9</f>
        <v>0</v>
      </c>
      <c r="C754" s="1772"/>
      <c r="D754" s="1773"/>
      <c r="E754" s="115">
        <f>$E$9</f>
        <v>43101</v>
      </c>
      <c r="F754" s="227">
        <f>$F$9</f>
        <v>43312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26" t="str">
        <f>$B$12</f>
        <v>Момчилград</v>
      </c>
      <c r="C757" s="1827"/>
      <c r="D757" s="1828"/>
      <c r="E757" s="410" t="s">
        <v>106</v>
      </c>
      <c r="F757" s="1320" t="str">
        <f>$F$12</f>
        <v>5906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21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107</v>
      </c>
      <c r="E759" s="239">
        <f>$E$15</f>
        <v>98</v>
      </c>
      <c r="F759" s="414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1"/>
      <c r="D760" s="400"/>
      <c r="E760" s="238"/>
      <c r="F760" s="409"/>
      <c r="G760" s="409"/>
      <c r="H760" s="409"/>
      <c r="I760" s="409"/>
      <c r="J760" s="409"/>
      <c r="K760" s="409"/>
      <c r="L760" s="1337" t="s">
        <v>1302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1147</v>
      </c>
      <c r="E761" s="1735" t="s">
        <v>1054</v>
      </c>
      <c r="F761" s="1736"/>
      <c r="G761" s="1736"/>
      <c r="H761" s="1737"/>
      <c r="I761" s="1757" t="s">
        <v>1055</v>
      </c>
      <c r="J761" s="1758"/>
      <c r="K761" s="1758"/>
      <c r="L761" s="1759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2028</v>
      </c>
      <c r="C762" s="252" t="s">
        <v>1303</v>
      </c>
      <c r="D762" s="253" t="s">
        <v>1148</v>
      </c>
      <c r="E762" s="1363" t="str">
        <f>$E$20</f>
        <v>Уточнен план                Общо</v>
      </c>
      <c r="F762" s="1367" t="str">
        <f>$F$20</f>
        <v>държавни дейности</v>
      </c>
      <c r="G762" s="1368" t="str">
        <f>$G$20</f>
        <v>местни дейности</v>
      </c>
      <c r="H762" s="1369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1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1178</v>
      </c>
      <c r="E763" s="1415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11"/>
      <c r="C764" s="1560" t="str">
        <f>VLOOKUP(D764,OP_LIST2,2,FALSE)</f>
        <v>98313</v>
      </c>
      <c r="D764" s="1412" t="s">
        <v>1709</v>
      </c>
      <c r="E764" s="389"/>
      <c r="F764" s="1401"/>
      <c r="G764" s="1402"/>
      <c r="H764" s="1403"/>
      <c r="I764" s="1401"/>
      <c r="J764" s="1402"/>
      <c r="K764" s="1403"/>
      <c r="L764" s="1400"/>
      <c r="M764" s="7">
        <f>(IF($E884&lt;&gt;0,$M$2,IF($L884&lt;&gt;0,$M$2,"")))</f>
        <v>1</v>
      </c>
    </row>
    <row r="765" spans="1:13" ht="15.75">
      <c r="A765" s="23"/>
      <c r="B765" s="1414"/>
      <c r="C765" s="1419">
        <f>VLOOKUP(D766,EBK_DEIN2,2,FALSE)</f>
        <v>3322</v>
      </c>
      <c r="D765" s="1418" t="s">
        <v>7</v>
      </c>
      <c r="E765" s="389"/>
      <c r="F765" s="1404"/>
      <c r="G765" s="1405"/>
      <c r="H765" s="1406"/>
      <c r="I765" s="1404"/>
      <c r="J765" s="1405"/>
      <c r="K765" s="1406"/>
      <c r="L765" s="1400"/>
      <c r="M765" s="7">
        <f>(IF($E884&lt;&gt;0,$M$2,IF($L884&lt;&gt;0,$M$2,"")))</f>
        <v>1</v>
      </c>
    </row>
    <row r="766" spans="1:13" ht="15.75">
      <c r="A766" s="23"/>
      <c r="B766" s="1410"/>
      <c r="C766" s="1540">
        <f>+C765</f>
        <v>3322</v>
      </c>
      <c r="D766" s="1412" t="s">
        <v>1041</v>
      </c>
      <c r="E766" s="389"/>
      <c r="F766" s="1404"/>
      <c r="G766" s="1405"/>
      <c r="H766" s="1406"/>
      <c r="I766" s="1404"/>
      <c r="J766" s="1405"/>
      <c r="K766" s="1406"/>
      <c r="L766" s="1400"/>
      <c r="M766" s="7">
        <f>(IF($E884&lt;&gt;0,$M$2,IF($L884&lt;&gt;0,$M$2,"")))</f>
        <v>1</v>
      </c>
    </row>
    <row r="767" spans="1:13" ht="15">
      <c r="A767" s="23"/>
      <c r="B767" s="1416"/>
      <c r="C767" s="1413"/>
      <c r="D767" s="1417" t="s">
        <v>1149</v>
      </c>
      <c r="E767" s="389"/>
      <c r="F767" s="1407"/>
      <c r="G767" s="1408"/>
      <c r="H767" s="1409"/>
      <c r="I767" s="1407"/>
      <c r="J767" s="1408"/>
      <c r="K767" s="1409"/>
      <c r="L767" s="1400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769" t="s">
        <v>1179</v>
      </c>
      <c r="D768" s="1770"/>
      <c r="E768" s="274">
        <f aca="true" t="shared" si="174" ref="E768:L768">SUM(E769:E770)</f>
        <v>25802</v>
      </c>
      <c r="F768" s="275">
        <f t="shared" si="174"/>
        <v>25802</v>
      </c>
      <c r="G768" s="276">
        <f t="shared" si="174"/>
        <v>0</v>
      </c>
      <c r="H768" s="277">
        <f>SUM(H769:H770)</f>
        <v>0</v>
      </c>
      <c r="I768" s="275">
        <f t="shared" si="174"/>
        <v>36971</v>
      </c>
      <c r="J768" s="276">
        <f t="shared" si="174"/>
        <v>0</v>
      </c>
      <c r="K768" s="277">
        <f t="shared" si="174"/>
        <v>0</v>
      </c>
      <c r="L768" s="274">
        <f t="shared" si="174"/>
        <v>36971</v>
      </c>
      <c r="M768" s="12">
        <f>(IF($E768&lt;&gt;0,$M$2,IF($L768&lt;&gt;0,$M$2,"")))</f>
        <v>1</v>
      </c>
      <c r="N768" s="13"/>
    </row>
    <row r="769" spans="1:14" ht="15.75">
      <c r="A769" s="23"/>
      <c r="B769" s="279"/>
      <c r="C769" s="280">
        <v>101</v>
      </c>
      <c r="D769" s="281" t="s">
        <v>1180</v>
      </c>
      <c r="E769" s="282">
        <f>F769+G769+H769</f>
        <v>25802</v>
      </c>
      <c r="F769" s="152">
        <v>25802</v>
      </c>
      <c r="G769" s="153"/>
      <c r="H769" s="1378"/>
      <c r="I769" s="152">
        <v>36971</v>
      </c>
      <c r="J769" s="153"/>
      <c r="K769" s="1378"/>
      <c r="L769" s="282">
        <f>I769+J769+K769</f>
        <v>36971</v>
      </c>
      <c r="M769" s="12">
        <f aca="true" t="shared" si="175" ref="M769:M836">(IF($E769&lt;&gt;0,$M$2,IF($L769&lt;&gt;0,$M$2,"")))</f>
        <v>1</v>
      </c>
      <c r="N769" s="13"/>
    </row>
    <row r="770" spans="1:14" ht="15.75">
      <c r="A770" s="10"/>
      <c r="B770" s="279"/>
      <c r="C770" s="286">
        <v>102</v>
      </c>
      <c r="D770" s="287" t="s">
        <v>1181</v>
      </c>
      <c r="E770" s="288">
        <f>F770+G770+H770</f>
        <v>0</v>
      </c>
      <c r="F770" s="173"/>
      <c r="G770" s="174"/>
      <c r="H770" s="1381"/>
      <c r="I770" s="173"/>
      <c r="J770" s="174"/>
      <c r="K770" s="1381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50" t="s">
        <v>1182</v>
      </c>
      <c r="D771" s="1751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450</v>
      </c>
      <c r="J771" s="276">
        <f t="shared" si="176"/>
        <v>0</v>
      </c>
      <c r="K771" s="277">
        <f t="shared" si="176"/>
        <v>0</v>
      </c>
      <c r="L771" s="274">
        <f t="shared" si="176"/>
        <v>450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1183</v>
      </c>
      <c r="E772" s="282">
        <f>F772+G772+H772</f>
        <v>0</v>
      </c>
      <c r="F772" s="152"/>
      <c r="G772" s="153"/>
      <c r="H772" s="1378"/>
      <c r="I772" s="152"/>
      <c r="J772" s="153"/>
      <c r="K772" s="1378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1184</v>
      </c>
      <c r="E773" s="296">
        <f>F773+G773+H773</f>
        <v>0</v>
      </c>
      <c r="F773" s="158"/>
      <c r="G773" s="159"/>
      <c r="H773" s="1380"/>
      <c r="I773" s="158">
        <v>450</v>
      </c>
      <c r="J773" s="159"/>
      <c r="K773" s="1380"/>
      <c r="L773" s="296">
        <f>I773+J773+K773</f>
        <v>450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1437</v>
      </c>
      <c r="E774" s="296">
        <f>F774+G774+H774</f>
        <v>0</v>
      </c>
      <c r="F774" s="158"/>
      <c r="G774" s="159"/>
      <c r="H774" s="1380"/>
      <c r="I774" s="158"/>
      <c r="J774" s="159"/>
      <c r="K774" s="1380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1438</v>
      </c>
      <c r="E775" s="296">
        <f>F775+G775+H775</f>
        <v>0</v>
      </c>
      <c r="F775" s="158"/>
      <c r="G775" s="159"/>
      <c r="H775" s="1380"/>
      <c r="I775" s="158"/>
      <c r="J775" s="159"/>
      <c r="K775" s="1380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1439</v>
      </c>
      <c r="E776" s="288">
        <f>F776+G776+H776</f>
        <v>0</v>
      </c>
      <c r="F776" s="173"/>
      <c r="G776" s="174"/>
      <c r="H776" s="1381"/>
      <c r="I776" s="173"/>
      <c r="J776" s="174"/>
      <c r="K776" s="1381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752" t="s">
        <v>339</v>
      </c>
      <c r="D777" s="1753"/>
      <c r="E777" s="274">
        <f aca="true" t="shared" si="177" ref="E777:L777">SUM(E778:E784)</f>
        <v>6607</v>
      </c>
      <c r="F777" s="275">
        <f t="shared" si="177"/>
        <v>6607</v>
      </c>
      <c r="G777" s="276">
        <f t="shared" si="177"/>
        <v>0</v>
      </c>
      <c r="H777" s="277">
        <f>SUM(H778:H784)</f>
        <v>0</v>
      </c>
      <c r="I777" s="275">
        <f t="shared" si="177"/>
        <v>8346</v>
      </c>
      <c r="J777" s="276">
        <f t="shared" si="177"/>
        <v>0</v>
      </c>
      <c r="K777" s="277">
        <f t="shared" si="177"/>
        <v>0</v>
      </c>
      <c r="L777" s="274">
        <f t="shared" si="177"/>
        <v>8346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340</v>
      </c>
      <c r="E778" s="282">
        <f aca="true" t="shared" si="178" ref="E778:E785">F778+G778+H778</f>
        <v>2920</v>
      </c>
      <c r="F778" s="152">
        <v>2920</v>
      </c>
      <c r="G778" s="153"/>
      <c r="H778" s="1378"/>
      <c r="I778" s="152">
        <v>4202</v>
      </c>
      <c r="J778" s="153"/>
      <c r="K778" s="1378"/>
      <c r="L778" s="282">
        <f aca="true" t="shared" si="179" ref="L778:L785">I778+J778+K778</f>
        <v>4202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126</v>
      </c>
      <c r="E779" s="296">
        <f t="shared" si="178"/>
        <v>1407</v>
      </c>
      <c r="F779" s="158">
        <v>1407</v>
      </c>
      <c r="G779" s="159"/>
      <c r="H779" s="1380"/>
      <c r="I779" s="158">
        <v>1467</v>
      </c>
      <c r="J779" s="159"/>
      <c r="K779" s="1380"/>
      <c r="L779" s="296">
        <f t="shared" si="179"/>
        <v>1467</v>
      </c>
      <c r="M779" s="12">
        <f t="shared" si="175"/>
        <v>1</v>
      </c>
      <c r="N779" s="13"/>
    </row>
    <row r="780" spans="1:14" ht="15.75">
      <c r="A780" s="10"/>
      <c r="B780" s="307"/>
      <c r="C780" s="305">
        <v>558</v>
      </c>
      <c r="D780" s="308" t="s">
        <v>87</v>
      </c>
      <c r="E780" s="296">
        <f>F780+G780+H780</f>
        <v>0</v>
      </c>
      <c r="F780" s="489">
        <v>0</v>
      </c>
      <c r="G780" s="490">
        <v>0</v>
      </c>
      <c r="H780" s="160">
        <v>0</v>
      </c>
      <c r="I780" s="489">
        <v>0</v>
      </c>
      <c r="J780" s="490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341</v>
      </c>
      <c r="E781" s="296">
        <f t="shared" si="178"/>
        <v>1507</v>
      </c>
      <c r="F781" s="158">
        <v>1507</v>
      </c>
      <c r="G781" s="159"/>
      <c r="H781" s="1380"/>
      <c r="I781" s="158">
        <v>1773</v>
      </c>
      <c r="J781" s="159"/>
      <c r="K781" s="1380"/>
      <c r="L781" s="296">
        <f t="shared" si="179"/>
        <v>1773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342</v>
      </c>
      <c r="E782" s="296">
        <f t="shared" si="178"/>
        <v>773</v>
      </c>
      <c r="F782" s="158">
        <v>773</v>
      </c>
      <c r="G782" s="159"/>
      <c r="H782" s="1380"/>
      <c r="I782" s="158">
        <v>904</v>
      </c>
      <c r="J782" s="159"/>
      <c r="K782" s="1380"/>
      <c r="L782" s="296">
        <f t="shared" si="179"/>
        <v>904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89</v>
      </c>
      <c r="E783" s="296">
        <f>F783+G783+H783</f>
        <v>0</v>
      </c>
      <c r="F783" s="489">
        <v>0</v>
      </c>
      <c r="G783" s="490">
        <v>0</v>
      </c>
      <c r="H783" s="160">
        <v>0</v>
      </c>
      <c r="I783" s="489">
        <v>0</v>
      </c>
      <c r="J783" s="490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343</v>
      </c>
      <c r="E784" s="288">
        <f t="shared" si="178"/>
        <v>0</v>
      </c>
      <c r="F784" s="173"/>
      <c r="G784" s="174"/>
      <c r="H784" s="1381"/>
      <c r="I784" s="173"/>
      <c r="J784" s="174"/>
      <c r="K784" s="1381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65" t="s">
        <v>344</v>
      </c>
      <c r="D785" s="1766"/>
      <c r="E785" s="311">
        <f t="shared" si="178"/>
        <v>0</v>
      </c>
      <c r="F785" s="1382"/>
      <c r="G785" s="1383"/>
      <c r="H785" s="1384"/>
      <c r="I785" s="1382"/>
      <c r="J785" s="1383"/>
      <c r="K785" s="1384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50" t="s">
        <v>345</v>
      </c>
      <c r="D786" s="1751"/>
      <c r="E786" s="311">
        <f aca="true" t="shared" si="180" ref="E786:L786">SUM(E787:E803)</f>
        <v>9936</v>
      </c>
      <c r="F786" s="275">
        <f t="shared" si="180"/>
        <v>9936</v>
      </c>
      <c r="G786" s="276">
        <f t="shared" si="180"/>
        <v>0</v>
      </c>
      <c r="H786" s="277">
        <f>SUM(H787:H803)</f>
        <v>0</v>
      </c>
      <c r="I786" s="275">
        <f t="shared" si="180"/>
        <v>19983</v>
      </c>
      <c r="J786" s="276">
        <f t="shared" si="180"/>
        <v>0</v>
      </c>
      <c r="K786" s="277">
        <f t="shared" si="180"/>
        <v>0</v>
      </c>
      <c r="L786" s="311">
        <f t="shared" si="180"/>
        <v>19983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346</v>
      </c>
      <c r="E787" s="282">
        <f aca="true" t="shared" si="181" ref="E787:E803">F787+G787+H787</f>
        <v>0</v>
      </c>
      <c r="F787" s="152"/>
      <c r="G787" s="153"/>
      <c r="H787" s="1378"/>
      <c r="I787" s="152"/>
      <c r="J787" s="153"/>
      <c r="K787" s="1378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347</v>
      </c>
      <c r="E788" s="296">
        <f t="shared" si="181"/>
        <v>0</v>
      </c>
      <c r="F788" s="158"/>
      <c r="G788" s="159"/>
      <c r="H788" s="1380"/>
      <c r="I788" s="158"/>
      <c r="J788" s="159"/>
      <c r="K788" s="1380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348</v>
      </c>
      <c r="E789" s="296">
        <f t="shared" si="181"/>
        <v>0</v>
      </c>
      <c r="F789" s="158"/>
      <c r="G789" s="159"/>
      <c r="H789" s="1380"/>
      <c r="I789" s="158">
        <v>396</v>
      </c>
      <c r="J789" s="159"/>
      <c r="K789" s="1380"/>
      <c r="L789" s="296">
        <f t="shared" si="182"/>
        <v>396</v>
      </c>
      <c r="M789" s="12">
        <f t="shared" si="175"/>
        <v>1</v>
      </c>
      <c r="N789" s="13"/>
    </row>
    <row r="790" spans="1:14" ht="15.75">
      <c r="A790" s="23">
        <v>40</v>
      </c>
      <c r="B790" s="293"/>
      <c r="C790" s="294">
        <v>1014</v>
      </c>
      <c r="D790" s="295" t="s">
        <v>349</v>
      </c>
      <c r="E790" s="296">
        <f t="shared" si="181"/>
        <v>114</v>
      </c>
      <c r="F790" s="158">
        <v>114</v>
      </c>
      <c r="G790" s="159"/>
      <c r="H790" s="1380"/>
      <c r="I790" s="158">
        <v>1251</v>
      </c>
      <c r="J790" s="159"/>
      <c r="K790" s="1380"/>
      <c r="L790" s="296">
        <f t="shared" si="182"/>
        <v>1251</v>
      </c>
      <c r="M790" s="12">
        <f t="shared" si="175"/>
        <v>1</v>
      </c>
      <c r="N790" s="13"/>
    </row>
    <row r="791" spans="1:14" ht="15.75">
      <c r="A791" s="23">
        <v>45</v>
      </c>
      <c r="B791" s="293"/>
      <c r="C791" s="294">
        <v>1015</v>
      </c>
      <c r="D791" s="295" t="s">
        <v>350</v>
      </c>
      <c r="E791" s="296">
        <f t="shared" si="181"/>
        <v>8426</v>
      </c>
      <c r="F791" s="158">
        <v>8426</v>
      </c>
      <c r="G791" s="159"/>
      <c r="H791" s="1380"/>
      <c r="I791" s="158">
        <v>16355</v>
      </c>
      <c r="J791" s="159"/>
      <c r="K791" s="1380"/>
      <c r="L791" s="296">
        <f t="shared" si="182"/>
        <v>16355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351</v>
      </c>
      <c r="E792" s="315">
        <f t="shared" si="181"/>
        <v>0</v>
      </c>
      <c r="F792" s="164"/>
      <c r="G792" s="165"/>
      <c r="H792" s="1379"/>
      <c r="I792" s="164"/>
      <c r="J792" s="165"/>
      <c r="K792" s="1379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352</v>
      </c>
      <c r="E793" s="321">
        <f t="shared" si="181"/>
        <v>1396</v>
      </c>
      <c r="F793" s="454">
        <v>1396</v>
      </c>
      <c r="G793" s="455"/>
      <c r="H793" s="1388"/>
      <c r="I793" s="454">
        <v>1981</v>
      </c>
      <c r="J793" s="455"/>
      <c r="K793" s="1388"/>
      <c r="L793" s="321">
        <f t="shared" si="182"/>
        <v>1981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353</v>
      </c>
      <c r="E794" s="327">
        <f t="shared" si="181"/>
        <v>0</v>
      </c>
      <c r="F794" s="449"/>
      <c r="G794" s="450"/>
      <c r="H794" s="1385"/>
      <c r="I794" s="449"/>
      <c r="J794" s="450"/>
      <c r="K794" s="1385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354</v>
      </c>
      <c r="E795" s="321">
        <f t="shared" si="181"/>
        <v>0</v>
      </c>
      <c r="F795" s="454"/>
      <c r="G795" s="455"/>
      <c r="H795" s="1388"/>
      <c r="I795" s="454"/>
      <c r="J795" s="455"/>
      <c r="K795" s="1388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355</v>
      </c>
      <c r="E796" s="296">
        <f t="shared" si="181"/>
        <v>0</v>
      </c>
      <c r="F796" s="158"/>
      <c r="G796" s="159"/>
      <c r="H796" s="1380"/>
      <c r="I796" s="158"/>
      <c r="J796" s="159"/>
      <c r="K796" s="1380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90</v>
      </c>
      <c r="E797" s="327">
        <f t="shared" si="181"/>
        <v>0</v>
      </c>
      <c r="F797" s="449"/>
      <c r="G797" s="450"/>
      <c r="H797" s="1385"/>
      <c r="I797" s="449"/>
      <c r="J797" s="450"/>
      <c r="K797" s="1385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356</v>
      </c>
      <c r="E798" s="321">
        <f t="shared" si="181"/>
        <v>0</v>
      </c>
      <c r="F798" s="454"/>
      <c r="G798" s="455"/>
      <c r="H798" s="1388"/>
      <c r="I798" s="454"/>
      <c r="J798" s="455"/>
      <c r="K798" s="1388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16</v>
      </c>
      <c r="E799" s="327">
        <f t="shared" si="181"/>
        <v>0</v>
      </c>
      <c r="F799" s="449"/>
      <c r="G799" s="450"/>
      <c r="H799" s="1385"/>
      <c r="I799" s="449"/>
      <c r="J799" s="450"/>
      <c r="K799" s="1385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357</v>
      </c>
      <c r="E800" s="336">
        <f t="shared" si="181"/>
        <v>0</v>
      </c>
      <c r="F800" s="600"/>
      <c r="G800" s="601"/>
      <c r="H800" s="1387"/>
      <c r="I800" s="600"/>
      <c r="J800" s="601"/>
      <c r="K800" s="1387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127</v>
      </c>
      <c r="E801" s="321">
        <f t="shared" si="181"/>
        <v>0</v>
      </c>
      <c r="F801" s="454"/>
      <c r="G801" s="455"/>
      <c r="H801" s="1388"/>
      <c r="I801" s="454"/>
      <c r="J801" s="455"/>
      <c r="K801" s="1388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452</v>
      </c>
      <c r="E802" s="296">
        <f t="shared" si="181"/>
        <v>0</v>
      </c>
      <c r="F802" s="158"/>
      <c r="G802" s="159"/>
      <c r="H802" s="1380"/>
      <c r="I802" s="158"/>
      <c r="J802" s="159"/>
      <c r="K802" s="1380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358</v>
      </c>
      <c r="E803" s="288">
        <f t="shared" si="181"/>
        <v>0</v>
      </c>
      <c r="F803" s="173"/>
      <c r="G803" s="174"/>
      <c r="H803" s="1381"/>
      <c r="I803" s="173"/>
      <c r="J803" s="174"/>
      <c r="K803" s="1381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38" t="s">
        <v>419</v>
      </c>
      <c r="D804" s="1739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128</v>
      </c>
      <c r="E805" s="282">
        <f>F805+G805+H805</f>
        <v>0</v>
      </c>
      <c r="F805" s="152"/>
      <c r="G805" s="153"/>
      <c r="H805" s="1378"/>
      <c r="I805" s="152"/>
      <c r="J805" s="153"/>
      <c r="K805" s="1378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129</v>
      </c>
      <c r="E806" s="296">
        <f>F806+G806+H806</f>
        <v>0</v>
      </c>
      <c r="F806" s="158"/>
      <c r="G806" s="159"/>
      <c r="H806" s="1380"/>
      <c r="I806" s="158"/>
      <c r="J806" s="159"/>
      <c r="K806" s="1380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130</v>
      </c>
      <c r="E807" s="288">
        <f>F807+G807+H807</f>
        <v>0</v>
      </c>
      <c r="F807" s="173"/>
      <c r="G807" s="174"/>
      <c r="H807" s="1381"/>
      <c r="I807" s="173"/>
      <c r="J807" s="174"/>
      <c r="K807" s="1381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38" t="s">
        <v>1157</v>
      </c>
      <c r="D808" s="1739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359</v>
      </c>
      <c r="E809" s="282">
        <f>F809+G809+H809</f>
        <v>0</v>
      </c>
      <c r="F809" s="152"/>
      <c r="G809" s="153"/>
      <c r="H809" s="1378"/>
      <c r="I809" s="152"/>
      <c r="J809" s="153"/>
      <c r="K809" s="1378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360</v>
      </c>
      <c r="E810" s="296">
        <f>F810+G810+H810</f>
        <v>0</v>
      </c>
      <c r="F810" s="158"/>
      <c r="G810" s="159"/>
      <c r="H810" s="1380"/>
      <c r="I810" s="158"/>
      <c r="J810" s="159"/>
      <c r="K810" s="1380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361</v>
      </c>
      <c r="E811" s="296">
        <f>F811+G811+H811</f>
        <v>0</v>
      </c>
      <c r="F811" s="489">
        <v>0</v>
      </c>
      <c r="G811" s="490">
        <v>0</v>
      </c>
      <c r="H811" s="160">
        <v>0</v>
      </c>
      <c r="I811" s="489">
        <v>0</v>
      </c>
      <c r="J811" s="490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362</v>
      </c>
      <c r="E812" s="296">
        <f>F812+G812+H812</f>
        <v>0</v>
      </c>
      <c r="F812" s="489">
        <v>0</v>
      </c>
      <c r="G812" s="490">
        <v>0</v>
      </c>
      <c r="H812" s="160">
        <v>0</v>
      </c>
      <c r="I812" s="489">
        <v>0</v>
      </c>
      <c r="J812" s="490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363</v>
      </c>
      <c r="E813" s="288">
        <f>F813+G813+H813</f>
        <v>0</v>
      </c>
      <c r="F813" s="173"/>
      <c r="G813" s="174"/>
      <c r="H813" s="1381"/>
      <c r="I813" s="173"/>
      <c r="J813" s="174"/>
      <c r="K813" s="1381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38" t="s">
        <v>364</v>
      </c>
      <c r="D814" s="1739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453</v>
      </c>
      <c r="E815" s="282">
        <f aca="true" t="shared" si="186" ref="E815:E820">F815+G815+H815</f>
        <v>0</v>
      </c>
      <c r="F815" s="152"/>
      <c r="G815" s="153"/>
      <c r="H815" s="1378"/>
      <c r="I815" s="152"/>
      <c r="J815" s="153"/>
      <c r="K815" s="1378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365</v>
      </c>
      <c r="E816" s="288">
        <f t="shared" si="186"/>
        <v>0</v>
      </c>
      <c r="F816" s="173"/>
      <c r="G816" s="174"/>
      <c r="H816" s="1381"/>
      <c r="I816" s="173"/>
      <c r="J816" s="174"/>
      <c r="K816" s="1381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38" t="s">
        <v>366</v>
      </c>
      <c r="D817" s="1739"/>
      <c r="E817" s="311">
        <f t="shared" si="186"/>
        <v>0</v>
      </c>
      <c r="F817" s="1382"/>
      <c r="G817" s="1383"/>
      <c r="H817" s="1384"/>
      <c r="I817" s="1382"/>
      <c r="J817" s="1383"/>
      <c r="K817" s="1384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67" t="s">
        <v>367</v>
      </c>
      <c r="D818" s="1768"/>
      <c r="E818" s="311">
        <f t="shared" si="186"/>
        <v>0</v>
      </c>
      <c r="F818" s="1382"/>
      <c r="G818" s="1383"/>
      <c r="H818" s="1384"/>
      <c r="I818" s="1382"/>
      <c r="J818" s="1383"/>
      <c r="K818" s="1384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67" t="s">
        <v>368</v>
      </c>
      <c r="D819" s="1768"/>
      <c r="E819" s="311">
        <f t="shared" si="186"/>
        <v>0</v>
      </c>
      <c r="F819" s="1382"/>
      <c r="G819" s="1383"/>
      <c r="H819" s="1384"/>
      <c r="I819" s="1382"/>
      <c r="J819" s="1383"/>
      <c r="K819" s="1384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67" t="s">
        <v>700</v>
      </c>
      <c r="D820" s="1768"/>
      <c r="E820" s="311">
        <f t="shared" si="186"/>
        <v>0</v>
      </c>
      <c r="F820" s="1382"/>
      <c r="G820" s="1383"/>
      <c r="H820" s="1384"/>
      <c r="I820" s="1382"/>
      <c r="J820" s="1383"/>
      <c r="K820" s="1384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38" t="s">
        <v>369</v>
      </c>
      <c r="D821" s="1739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1034</v>
      </c>
      <c r="E822" s="282">
        <f aca="true" t="shared" si="189" ref="E822:E829">F822+G822+H822</f>
        <v>0</v>
      </c>
      <c r="F822" s="152"/>
      <c r="G822" s="153"/>
      <c r="H822" s="1378"/>
      <c r="I822" s="152"/>
      <c r="J822" s="153"/>
      <c r="K822" s="1378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370</v>
      </c>
      <c r="E823" s="282">
        <f t="shared" si="189"/>
        <v>0</v>
      </c>
      <c r="F823" s="152"/>
      <c r="G823" s="153"/>
      <c r="H823" s="1378"/>
      <c r="I823" s="152"/>
      <c r="J823" s="153"/>
      <c r="K823" s="1378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371</v>
      </c>
      <c r="E824" s="327">
        <f t="shared" si="189"/>
        <v>0</v>
      </c>
      <c r="F824" s="449"/>
      <c r="G824" s="450"/>
      <c r="H824" s="1385"/>
      <c r="I824" s="449"/>
      <c r="J824" s="450"/>
      <c r="K824" s="1385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372</v>
      </c>
      <c r="E825" s="352">
        <f t="shared" si="189"/>
        <v>0</v>
      </c>
      <c r="F825" s="636"/>
      <c r="G825" s="637"/>
      <c r="H825" s="1386"/>
      <c r="I825" s="636"/>
      <c r="J825" s="637"/>
      <c r="K825" s="1386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373</v>
      </c>
      <c r="E826" s="336">
        <f t="shared" si="189"/>
        <v>0</v>
      </c>
      <c r="F826" s="600"/>
      <c r="G826" s="601"/>
      <c r="H826" s="1387"/>
      <c r="I826" s="600"/>
      <c r="J826" s="601"/>
      <c r="K826" s="1387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1035</v>
      </c>
      <c r="E827" s="321">
        <f t="shared" si="189"/>
        <v>0</v>
      </c>
      <c r="F827" s="454"/>
      <c r="G827" s="455"/>
      <c r="H827" s="1388"/>
      <c r="I827" s="454"/>
      <c r="J827" s="455"/>
      <c r="K827" s="1388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374</v>
      </c>
      <c r="E828" s="321">
        <f t="shared" si="189"/>
        <v>0</v>
      </c>
      <c r="F828" s="454"/>
      <c r="G828" s="455"/>
      <c r="H828" s="1388"/>
      <c r="I828" s="454"/>
      <c r="J828" s="455"/>
      <c r="K828" s="1388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375</v>
      </c>
      <c r="E829" s="288">
        <f t="shared" si="189"/>
        <v>0</v>
      </c>
      <c r="F829" s="173"/>
      <c r="G829" s="174"/>
      <c r="H829" s="1381"/>
      <c r="I829" s="173"/>
      <c r="J829" s="174"/>
      <c r="K829" s="1381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376</v>
      </c>
      <c r="D830" s="681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377</v>
      </c>
      <c r="E831" s="282">
        <f aca="true" t="shared" si="192" ref="E831:E839">F831+G831+H831</f>
        <v>0</v>
      </c>
      <c r="F831" s="487">
        <v>0</v>
      </c>
      <c r="G831" s="488">
        <v>0</v>
      </c>
      <c r="H831" s="154">
        <v>0</v>
      </c>
      <c r="I831" s="487">
        <v>0</v>
      </c>
      <c r="J831" s="488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1150</v>
      </c>
      <c r="E832" s="296">
        <f t="shared" si="192"/>
        <v>0</v>
      </c>
      <c r="F832" s="489">
        <v>0</v>
      </c>
      <c r="G832" s="490">
        <v>0</v>
      </c>
      <c r="H832" s="160">
        <v>0</v>
      </c>
      <c r="I832" s="489">
        <v>0</v>
      </c>
      <c r="J832" s="490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378</v>
      </c>
      <c r="E833" s="296">
        <f t="shared" si="192"/>
        <v>0</v>
      </c>
      <c r="F833" s="489">
        <v>0</v>
      </c>
      <c r="G833" s="490">
        <v>0</v>
      </c>
      <c r="H833" s="160">
        <v>0</v>
      </c>
      <c r="I833" s="489">
        <v>0</v>
      </c>
      <c r="J833" s="490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379</v>
      </c>
      <c r="E834" s="296">
        <f t="shared" si="192"/>
        <v>0</v>
      </c>
      <c r="F834" s="489">
        <v>0</v>
      </c>
      <c r="G834" s="490">
        <v>0</v>
      </c>
      <c r="H834" s="160">
        <v>0</v>
      </c>
      <c r="I834" s="489">
        <v>0</v>
      </c>
      <c r="J834" s="490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380</v>
      </c>
      <c r="E835" s="296">
        <f t="shared" si="192"/>
        <v>0</v>
      </c>
      <c r="F835" s="489">
        <v>0</v>
      </c>
      <c r="G835" s="490">
        <v>0</v>
      </c>
      <c r="H835" s="160">
        <v>0</v>
      </c>
      <c r="I835" s="489">
        <v>0</v>
      </c>
      <c r="J835" s="490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697</v>
      </c>
      <c r="E836" s="288">
        <f t="shared" si="192"/>
        <v>0</v>
      </c>
      <c r="F836" s="491">
        <v>0</v>
      </c>
      <c r="G836" s="492">
        <v>0</v>
      </c>
      <c r="H836" s="175">
        <v>0</v>
      </c>
      <c r="I836" s="491">
        <v>0</v>
      </c>
      <c r="J836" s="492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38" t="s">
        <v>381</v>
      </c>
      <c r="D837" s="1739"/>
      <c r="E837" s="311">
        <f t="shared" si="192"/>
        <v>0</v>
      </c>
      <c r="F837" s="1431">
        <v>0</v>
      </c>
      <c r="G837" s="1432">
        <v>0</v>
      </c>
      <c r="H837" s="1433">
        <v>0</v>
      </c>
      <c r="I837" s="1431">
        <v>0</v>
      </c>
      <c r="J837" s="1432">
        <v>0</v>
      </c>
      <c r="K837" s="1433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38" t="s">
        <v>382</v>
      </c>
      <c r="D838" s="1739"/>
      <c r="E838" s="311">
        <f t="shared" si="192"/>
        <v>0</v>
      </c>
      <c r="F838" s="1382"/>
      <c r="G838" s="1383"/>
      <c r="H838" s="1384"/>
      <c r="I838" s="1382"/>
      <c r="J838" s="1383"/>
      <c r="K838" s="1384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38" t="s">
        <v>383</v>
      </c>
      <c r="D839" s="1739"/>
      <c r="E839" s="311">
        <f t="shared" si="192"/>
        <v>0</v>
      </c>
      <c r="F839" s="1432">
        <v>0</v>
      </c>
      <c r="G839" s="1432">
        <v>0</v>
      </c>
      <c r="H839" s="1432">
        <v>0</v>
      </c>
      <c r="I839" s="1432">
        <v>0</v>
      </c>
      <c r="J839" s="1432">
        <v>0</v>
      </c>
      <c r="K839" s="1432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38" t="s">
        <v>384</v>
      </c>
      <c r="D840" s="1739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385</v>
      </c>
      <c r="E841" s="282">
        <f aca="true" t="shared" si="196" ref="E841:E846">F841+G841+H841</f>
        <v>0</v>
      </c>
      <c r="F841" s="152"/>
      <c r="G841" s="153"/>
      <c r="H841" s="1378"/>
      <c r="I841" s="152"/>
      <c r="J841" s="153"/>
      <c r="K841" s="1378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386</v>
      </c>
      <c r="E842" s="296">
        <f t="shared" si="196"/>
        <v>0</v>
      </c>
      <c r="F842" s="158"/>
      <c r="G842" s="159"/>
      <c r="H842" s="1380"/>
      <c r="I842" s="158"/>
      <c r="J842" s="159"/>
      <c r="K842" s="1380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387</v>
      </c>
      <c r="E843" s="296">
        <f t="shared" si="196"/>
        <v>0</v>
      </c>
      <c r="F843" s="158"/>
      <c r="G843" s="159"/>
      <c r="H843" s="1380"/>
      <c r="I843" s="158"/>
      <c r="J843" s="159"/>
      <c r="K843" s="1380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388</v>
      </c>
      <c r="E844" s="296">
        <f t="shared" si="196"/>
        <v>0</v>
      </c>
      <c r="F844" s="158"/>
      <c r="G844" s="159"/>
      <c r="H844" s="1380"/>
      <c r="I844" s="158"/>
      <c r="J844" s="159"/>
      <c r="K844" s="1380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389</v>
      </c>
      <c r="E845" s="296">
        <f t="shared" si="196"/>
        <v>0</v>
      </c>
      <c r="F845" s="158"/>
      <c r="G845" s="159"/>
      <c r="H845" s="1380"/>
      <c r="I845" s="158"/>
      <c r="J845" s="159"/>
      <c r="K845" s="1380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390</v>
      </c>
      <c r="E846" s="288">
        <f t="shared" si="196"/>
        <v>0</v>
      </c>
      <c r="F846" s="173"/>
      <c r="G846" s="174"/>
      <c r="H846" s="1381"/>
      <c r="I846" s="173"/>
      <c r="J846" s="174"/>
      <c r="K846" s="1381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38" t="s">
        <v>701</v>
      </c>
      <c r="D847" s="1739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391</v>
      </c>
      <c r="E848" s="282">
        <f aca="true" t="shared" si="199" ref="E848:E853">F848+G848+H848</f>
        <v>0</v>
      </c>
      <c r="F848" s="152"/>
      <c r="G848" s="153"/>
      <c r="H848" s="1378"/>
      <c r="I848" s="152"/>
      <c r="J848" s="153"/>
      <c r="K848" s="1378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392</v>
      </c>
      <c r="E849" s="296">
        <f t="shared" si="199"/>
        <v>0</v>
      </c>
      <c r="F849" s="158"/>
      <c r="G849" s="159"/>
      <c r="H849" s="1380"/>
      <c r="I849" s="158"/>
      <c r="J849" s="159"/>
      <c r="K849" s="1380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393</v>
      </c>
      <c r="E850" s="288">
        <f t="shared" si="199"/>
        <v>0</v>
      </c>
      <c r="F850" s="173"/>
      <c r="G850" s="174"/>
      <c r="H850" s="1381"/>
      <c r="I850" s="173"/>
      <c r="J850" s="174"/>
      <c r="K850" s="1381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38" t="s">
        <v>698</v>
      </c>
      <c r="D851" s="1739"/>
      <c r="E851" s="311">
        <f t="shared" si="199"/>
        <v>0</v>
      </c>
      <c r="F851" s="1382"/>
      <c r="G851" s="1383"/>
      <c r="H851" s="1384"/>
      <c r="I851" s="1382"/>
      <c r="J851" s="1383"/>
      <c r="K851" s="1384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38" t="s">
        <v>699</v>
      </c>
      <c r="D852" s="1739"/>
      <c r="E852" s="311">
        <f t="shared" si="199"/>
        <v>0</v>
      </c>
      <c r="F852" s="1382"/>
      <c r="G852" s="1383"/>
      <c r="H852" s="1384"/>
      <c r="I852" s="1382"/>
      <c r="J852" s="1383"/>
      <c r="K852" s="1384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67" t="s">
        <v>394</v>
      </c>
      <c r="D853" s="1768"/>
      <c r="E853" s="311">
        <f t="shared" si="199"/>
        <v>0</v>
      </c>
      <c r="F853" s="1382"/>
      <c r="G853" s="1383"/>
      <c r="H853" s="1384"/>
      <c r="I853" s="1382"/>
      <c r="J853" s="1383"/>
      <c r="K853" s="1384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38" t="s">
        <v>420</v>
      </c>
      <c r="D854" s="1739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421</v>
      </c>
      <c r="E855" s="282">
        <f>F855+G855+H855</f>
        <v>0</v>
      </c>
      <c r="F855" s="152"/>
      <c r="G855" s="153"/>
      <c r="H855" s="1378"/>
      <c r="I855" s="152"/>
      <c r="J855" s="153"/>
      <c r="K855" s="1378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422</v>
      </c>
      <c r="E856" s="288">
        <f>F856+G856+H856</f>
        <v>0</v>
      </c>
      <c r="F856" s="173"/>
      <c r="G856" s="174"/>
      <c r="H856" s="1381"/>
      <c r="I856" s="173"/>
      <c r="J856" s="174"/>
      <c r="K856" s="1381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76" t="s">
        <v>395</v>
      </c>
      <c r="D857" s="1777"/>
      <c r="E857" s="311">
        <f>F857+G857+H857</f>
        <v>0</v>
      </c>
      <c r="F857" s="1382"/>
      <c r="G857" s="1383"/>
      <c r="H857" s="1384"/>
      <c r="I857" s="1382"/>
      <c r="J857" s="1383"/>
      <c r="K857" s="1384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76" t="s">
        <v>396</v>
      </c>
      <c r="D858" s="1777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397</v>
      </c>
      <c r="E859" s="282">
        <f aca="true" t="shared" si="203" ref="E859:E865">F859+G859+H859</f>
        <v>0</v>
      </c>
      <c r="F859" s="152"/>
      <c r="G859" s="153"/>
      <c r="H859" s="1378"/>
      <c r="I859" s="152"/>
      <c r="J859" s="153"/>
      <c r="K859" s="1378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398</v>
      </c>
      <c r="E860" s="296">
        <f t="shared" si="203"/>
        <v>0</v>
      </c>
      <c r="F860" s="158"/>
      <c r="G860" s="159"/>
      <c r="H860" s="1380"/>
      <c r="I860" s="158"/>
      <c r="J860" s="159"/>
      <c r="K860" s="1380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1460</v>
      </c>
      <c r="E861" s="296">
        <f t="shared" si="203"/>
        <v>0</v>
      </c>
      <c r="F861" s="158"/>
      <c r="G861" s="159"/>
      <c r="H861" s="1380"/>
      <c r="I861" s="158"/>
      <c r="J861" s="159"/>
      <c r="K861" s="1380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1461</v>
      </c>
      <c r="E862" s="296">
        <f t="shared" si="203"/>
        <v>0</v>
      </c>
      <c r="F862" s="158"/>
      <c r="G862" s="159"/>
      <c r="H862" s="1380"/>
      <c r="I862" s="158"/>
      <c r="J862" s="159"/>
      <c r="K862" s="1380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1462</v>
      </c>
      <c r="E863" s="296">
        <f t="shared" si="203"/>
        <v>0</v>
      </c>
      <c r="F863" s="158"/>
      <c r="G863" s="159"/>
      <c r="H863" s="1380"/>
      <c r="I863" s="158"/>
      <c r="J863" s="159"/>
      <c r="K863" s="1380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1463</v>
      </c>
      <c r="E864" s="296">
        <f t="shared" si="203"/>
        <v>0</v>
      </c>
      <c r="F864" s="158"/>
      <c r="G864" s="159"/>
      <c r="H864" s="1380"/>
      <c r="I864" s="158"/>
      <c r="J864" s="159"/>
      <c r="K864" s="1380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1464</v>
      </c>
      <c r="E865" s="288">
        <f t="shared" si="203"/>
        <v>0</v>
      </c>
      <c r="F865" s="173"/>
      <c r="G865" s="174"/>
      <c r="H865" s="1381"/>
      <c r="I865" s="173"/>
      <c r="J865" s="174"/>
      <c r="K865" s="1381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76" t="s">
        <v>1465</v>
      </c>
      <c r="D866" s="1777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454</v>
      </c>
      <c r="E867" s="282">
        <f>F867+G867+H867</f>
        <v>0</v>
      </c>
      <c r="F867" s="152"/>
      <c r="G867" s="153"/>
      <c r="H867" s="1378"/>
      <c r="I867" s="152"/>
      <c r="J867" s="153"/>
      <c r="K867" s="1378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1466</v>
      </c>
      <c r="E868" s="288">
        <f>F868+G868+H868</f>
        <v>0</v>
      </c>
      <c r="F868" s="173"/>
      <c r="G868" s="174"/>
      <c r="H868" s="1381"/>
      <c r="I868" s="173"/>
      <c r="J868" s="174"/>
      <c r="K868" s="1381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76" t="s">
        <v>1120</v>
      </c>
      <c r="D869" s="1777"/>
      <c r="E869" s="311">
        <f>F869+G869+H869</f>
        <v>0</v>
      </c>
      <c r="F869" s="1382"/>
      <c r="G869" s="1383"/>
      <c r="H869" s="1384"/>
      <c r="I869" s="1382"/>
      <c r="J869" s="1383"/>
      <c r="K869" s="1384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38" t="s">
        <v>1121</v>
      </c>
      <c r="D870" s="1739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1122</v>
      </c>
      <c r="E871" s="282">
        <f>F871+G871+H871</f>
        <v>0</v>
      </c>
      <c r="F871" s="152"/>
      <c r="G871" s="153"/>
      <c r="H871" s="1378"/>
      <c r="I871" s="152"/>
      <c r="J871" s="153"/>
      <c r="K871" s="1378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1123</v>
      </c>
      <c r="E872" s="296">
        <f>F872+G872+H872</f>
        <v>0</v>
      </c>
      <c r="F872" s="158"/>
      <c r="G872" s="159"/>
      <c r="H872" s="1380"/>
      <c r="I872" s="158"/>
      <c r="J872" s="159"/>
      <c r="K872" s="1380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1124</v>
      </c>
      <c r="E873" s="296">
        <f>F873+G873+H873</f>
        <v>0</v>
      </c>
      <c r="F873" s="158"/>
      <c r="G873" s="159"/>
      <c r="H873" s="1380"/>
      <c r="I873" s="158"/>
      <c r="J873" s="159"/>
      <c r="K873" s="1380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1125</v>
      </c>
      <c r="E874" s="288">
        <f>F874+G874+H874</f>
        <v>0</v>
      </c>
      <c r="F874" s="173"/>
      <c r="G874" s="174"/>
      <c r="H874" s="1381"/>
      <c r="I874" s="173"/>
      <c r="J874" s="174"/>
      <c r="K874" s="1381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74" t="s">
        <v>131</v>
      </c>
      <c r="D875" s="1775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1126</v>
      </c>
      <c r="E876" s="282">
        <f>F876+G876+H876</f>
        <v>0</v>
      </c>
      <c r="F876" s="1432">
        <v>0</v>
      </c>
      <c r="G876" s="1432">
        <v>0</v>
      </c>
      <c r="H876" s="1432">
        <v>0</v>
      </c>
      <c r="I876" s="1432">
        <v>0</v>
      </c>
      <c r="J876" s="1432">
        <v>0</v>
      </c>
      <c r="K876" s="1432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1127</v>
      </c>
      <c r="E877" s="315">
        <f>F877+G877+H877</f>
        <v>0</v>
      </c>
      <c r="F877" s="1432">
        <v>0</v>
      </c>
      <c r="G877" s="1432">
        <v>0</v>
      </c>
      <c r="H877" s="1432">
        <v>0</v>
      </c>
      <c r="I877" s="1432">
        <v>0</v>
      </c>
      <c r="J877" s="1432">
        <v>0</v>
      </c>
      <c r="K877" s="1432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1128</v>
      </c>
      <c r="E878" s="378">
        <f>F878+G878+H878</f>
        <v>0</v>
      </c>
      <c r="F878" s="1432">
        <v>0</v>
      </c>
      <c r="G878" s="1432">
        <v>0</v>
      </c>
      <c r="H878" s="1432">
        <v>0</v>
      </c>
      <c r="I878" s="1432">
        <v>0</v>
      </c>
      <c r="J878" s="1432">
        <v>0</v>
      </c>
      <c r="K878" s="1432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2"/>
      <c r="C879" s="1778" t="s">
        <v>1129</v>
      </c>
      <c r="D879" s="1739"/>
      <c r="E879" s="1398"/>
      <c r="F879" s="1398"/>
      <c r="G879" s="1398"/>
      <c r="H879" s="1398"/>
      <c r="I879" s="1398"/>
      <c r="J879" s="1398"/>
      <c r="K879" s="1398"/>
      <c r="L879" s="1399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78" t="s">
        <v>1129</v>
      </c>
      <c r="D880" s="1739"/>
      <c r="E880" s="311">
        <f>F880+G880+H880</f>
        <v>0</v>
      </c>
      <c r="F880" s="1389"/>
      <c r="G880" s="1390"/>
      <c r="H880" s="1391"/>
      <c r="I880" s="1421">
        <v>0</v>
      </c>
      <c r="J880" s="1422">
        <v>0</v>
      </c>
      <c r="K880" s="1423">
        <v>0</v>
      </c>
      <c r="L880" s="311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393"/>
      <c r="C881" s="1394"/>
      <c r="D881" s="1395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396"/>
      <c r="C882" s="111"/>
      <c r="D882" s="1397"/>
      <c r="E882" s="219"/>
      <c r="F882" s="219"/>
      <c r="G882" s="219"/>
      <c r="H882" s="219"/>
      <c r="I882" s="219"/>
      <c r="J882" s="219"/>
      <c r="K882" s="219"/>
      <c r="L882" s="389"/>
      <c r="M882" s="12">
        <f t="shared" si="194"/>
      </c>
      <c r="N882" s="13"/>
    </row>
    <row r="883" spans="1:14" ht="15.75">
      <c r="A883" s="23">
        <v>745</v>
      </c>
      <c r="B883" s="1396"/>
      <c r="C883" s="111"/>
      <c r="D883" s="1397"/>
      <c r="E883" s="219"/>
      <c r="F883" s="219"/>
      <c r="G883" s="219"/>
      <c r="H883" s="219"/>
      <c r="I883" s="219"/>
      <c r="J883" s="219"/>
      <c r="K883" s="219"/>
      <c r="L883" s="389"/>
      <c r="M883" s="12">
        <f t="shared" si="194"/>
      </c>
      <c r="N883" s="13"/>
    </row>
    <row r="884" spans="1:14" ht="16.5" thickBot="1">
      <c r="A884" s="22">
        <v>750</v>
      </c>
      <c r="B884" s="1424"/>
      <c r="C884" s="393" t="s">
        <v>1176</v>
      </c>
      <c r="D884" s="1392">
        <f>+B884</f>
        <v>0</v>
      </c>
      <c r="E884" s="395">
        <f aca="true" t="shared" si="208" ref="E884:L884">SUM(E768,E771,E777,E785,E786,E804,E808,E814,E817,E818,E819,E820,E821,E830,E837,E838,E839,E840,E847,E851,E852,E853,E854,E857,E858,E866,E869,E870,E875)+E880</f>
        <v>42345</v>
      </c>
      <c r="F884" s="396">
        <f t="shared" si="208"/>
        <v>42345</v>
      </c>
      <c r="G884" s="397">
        <f t="shared" si="208"/>
        <v>0</v>
      </c>
      <c r="H884" s="398">
        <f>SUM(H768,H771,H777,H785,H786,H804,H808,H814,H817,H818,H819,H820,H821,H830,H837,H838,H839,H840,H847,H851,H852,H853,H854,H857,H858,H866,H869,H870,H875)+H880</f>
        <v>0</v>
      </c>
      <c r="I884" s="396">
        <f t="shared" si="208"/>
        <v>65750</v>
      </c>
      <c r="J884" s="397">
        <f t="shared" si="208"/>
        <v>0</v>
      </c>
      <c r="K884" s="398">
        <f t="shared" si="208"/>
        <v>0</v>
      </c>
      <c r="L884" s="395">
        <f t="shared" si="208"/>
        <v>65750</v>
      </c>
      <c r="M884" s="12">
        <f>(IF($E884&lt;&gt;0,$M$2,IF($L884&lt;&gt;0,$M$2,"")))</f>
        <v>1</v>
      </c>
      <c r="N884" s="73" t="str">
        <f>LEFT(C765,1)</f>
        <v>3</v>
      </c>
    </row>
    <row r="885" spans="1:13" ht="16.5" thickTop="1">
      <c r="A885" s="23">
        <v>755</v>
      </c>
      <c r="B885" s="79" t="s">
        <v>265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27"/>
      <c r="C886" s="1327"/>
      <c r="D886" s="1328"/>
      <c r="E886" s="1327"/>
      <c r="F886" s="1327"/>
      <c r="G886" s="1327"/>
      <c r="H886" s="1327"/>
      <c r="I886" s="1327"/>
      <c r="J886" s="1327"/>
      <c r="K886" s="1327"/>
      <c r="L886" s="1329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1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25"/>
      <c r="D889" s="1326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782" t="str">
        <f>$B$7</f>
        <v>ОТЧЕТНИ ДАННИ ПО ЕБК ЗА СМЕТКИТЕ ЗА СРЕДСТВАТА ОТ ЕВРОПЕЙСКИЯ СЪЮЗ - КСФ</v>
      </c>
      <c r="C890" s="1783"/>
      <c r="D890" s="1783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1"/>
      <c r="D891" s="400"/>
      <c r="E891" s="406" t="s">
        <v>1301</v>
      </c>
      <c r="F891" s="406" t="s">
        <v>50</v>
      </c>
      <c r="G891" s="238"/>
      <c r="H891" s="1322" t="s">
        <v>1725</v>
      </c>
      <c r="I891" s="1323"/>
      <c r="J891" s="1324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771">
        <f>$B$9</f>
        <v>0</v>
      </c>
      <c r="C892" s="1772"/>
      <c r="D892" s="1773"/>
      <c r="E892" s="115">
        <f>$E$9</f>
        <v>43101</v>
      </c>
      <c r="F892" s="227">
        <f>$F$9</f>
        <v>43312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826" t="str">
        <f>$B$12</f>
        <v>Момчилград</v>
      </c>
      <c r="C895" s="1827"/>
      <c r="D895" s="1828"/>
      <c r="E895" s="410" t="s">
        <v>106</v>
      </c>
      <c r="F895" s="1320" t="str">
        <f>$F$12</f>
        <v>5906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21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107</v>
      </c>
      <c r="E897" s="239">
        <f>$E$15</f>
        <v>98</v>
      </c>
      <c r="F897" s="414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1"/>
      <c r="D898" s="400"/>
      <c r="E898" s="238"/>
      <c r="F898" s="409"/>
      <c r="G898" s="409"/>
      <c r="H898" s="409"/>
      <c r="I898" s="409"/>
      <c r="J898" s="409"/>
      <c r="K898" s="409"/>
      <c r="L898" s="1337" t="s">
        <v>1302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1147</v>
      </c>
      <c r="E899" s="1735" t="s">
        <v>1054</v>
      </c>
      <c r="F899" s="1736"/>
      <c r="G899" s="1736"/>
      <c r="H899" s="1737"/>
      <c r="I899" s="1757" t="s">
        <v>1055</v>
      </c>
      <c r="J899" s="1758"/>
      <c r="K899" s="1758"/>
      <c r="L899" s="1759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2028</v>
      </c>
      <c r="C900" s="252" t="s">
        <v>1303</v>
      </c>
      <c r="D900" s="253" t="s">
        <v>1148</v>
      </c>
      <c r="E900" s="1363" t="str">
        <f>$E$20</f>
        <v>Уточнен план                Общо</v>
      </c>
      <c r="F900" s="1367" t="str">
        <f>$F$20</f>
        <v>държавни дейности</v>
      </c>
      <c r="G900" s="1368" t="str">
        <f>$G$20</f>
        <v>местни дейности</v>
      </c>
      <c r="H900" s="1369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1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1178</v>
      </c>
      <c r="E901" s="1415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11"/>
      <c r="C902" s="1560">
        <f>VLOOKUP(D902,OP_LIST2,2,FALSE)</f>
        <v>98315</v>
      </c>
      <c r="D902" s="1412" t="s">
        <v>1711</v>
      </c>
      <c r="E902" s="389"/>
      <c r="F902" s="1401"/>
      <c r="G902" s="1402"/>
      <c r="H902" s="1403"/>
      <c r="I902" s="1401"/>
      <c r="J902" s="1402"/>
      <c r="K902" s="1403"/>
      <c r="L902" s="1400"/>
      <c r="M902" s="7">
        <f>(IF($E1022&lt;&gt;0,$M$2,IF($L1022&lt;&gt;0,$M$2,"")))</f>
        <v>1</v>
      </c>
    </row>
    <row r="903" spans="1:13" ht="15.75">
      <c r="A903" s="23"/>
      <c r="B903" s="1414"/>
      <c r="C903" s="1419">
        <f>VLOOKUP(D904,EBK_DEIN2,2,FALSE)</f>
        <v>5524</v>
      </c>
      <c r="D903" s="1418" t="s">
        <v>7</v>
      </c>
      <c r="E903" s="389"/>
      <c r="F903" s="1404"/>
      <c r="G903" s="1405"/>
      <c r="H903" s="1406"/>
      <c r="I903" s="1404"/>
      <c r="J903" s="1405"/>
      <c r="K903" s="1406"/>
      <c r="L903" s="1400"/>
      <c r="M903" s="7">
        <f>(IF($E1022&lt;&gt;0,$M$2,IF($L1022&lt;&gt;0,$M$2,"")))</f>
        <v>1</v>
      </c>
    </row>
    <row r="904" spans="1:13" ht="15.75">
      <c r="A904" s="23"/>
      <c r="B904" s="1410"/>
      <c r="C904" s="1540">
        <f>+C903</f>
        <v>5524</v>
      </c>
      <c r="D904" s="1412" t="s">
        <v>1396</v>
      </c>
      <c r="E904" s="389"/>
      <c r="F904" s="1404"/>
      <c r="G904" s="1405"/>
      <c r="H904" s="1406"/>
      <c r="I904" s="1404"/>
      <c r="J904" s="1405"/>
      <c r="K904" s="1406"/>
      <c r="L904" s="1400"/>
      <c r="M904" s="7">
        <f>(IF($E1022&lt;&gt;0,$M$2,IF($L1022&lt;&gt;0,$M$2,"")))</f>
        <v>1</v>
      </c>
    </row>
    <row r="905" spans="1:13" ht="15">
      <c r="A905" s="23"/>
      <c r="B905" s="1416"/>
      <c r="C905" s="1413"/>
      <c r="D905" s="1417" t="s">
        <v>1149</v>
      </c>
      <c r="E905" s="389"/>
      <c r="F905" s="1407"/>
      <c r="G905" s="1408"/>
      <c r="H905" s="1409"/>
      <c r="I905" s="1407"/>
      <c r="J905" s="1408"/>
      <c r="K905" s="1409"/>
      <c r="L905" s="1400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769" t="s">
        <v>1179</v>
      </c>
      <c r="D906" s="1770"/>
      <c r="E906" s="274">
        <f aca="true" t="shared" si="209" ref="E906:L906">SUM(E907:E908)</f>
        <v>4800</v>
      </c>
      <c r="F906" s="275">
        <f t="shared" si="209"/>
        <v>0</v>
      </c>
      <c r="G906" s="276">
        <f t="shared" si="209"/>
        <v>4800</v>
      </c>
      <c r="H906" s="277">
        <f>SUM(H907:H908)</f>
        <v>0</v>
      </c>
      <c r="I906" s="275">
        <f t="shared" si="209"/>
        <v>0</v>
      </c>
      <c r="J906" s="276">
        <f t="shared" si="209"/>
        <v>0</v>
      </c>
      <c r="K906" s="277">
        <f t="shared" si="209"/>
        <v>0</v>
      </c>
      <c r="L906" s="274">
        <f t="shared" si="209"/>
        <v>0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1180</v>
      </c>
      <c r="E907" s="282">
        <f>F907+G907+H907</f>
        <v>4800</v>
      </c>
      <c r="F907" s="152"/>
      <c r="G907" s="153">
        <v>4800</v>
      </c>
      <c r="H907" s="1378"/>
      <c r="I907" s="152"/>
      <c r="J907" s="153"/>
      <c r="K907" s="1378"/>
      <c r="L907" s="282">
        <f>I907+J907+K907</f>
        <v>0</v>
      </c>
      <c r="M907" s="12">
        <f aca="true" t="shared" si="210" ref="M907:M974">(IF($E907&lt;&gt;0,$M$2,IF($L907&lt;&gt;0,$M$2,"")))</f>
        <v>1</v>
      </c>
      <c r="N907" s="13"/>
    </row>
    <row r="908" spans="1:14" ht="15.75">
      <c r="A908" s="10"/>
      <c r="B908" s="279"/>
      <c r="C908" s="286">
        <v>102</v>
      </c>
      <c r="D908" s="287" t="s">
        <v>1181</v>
      </c>
      <c r="E908" s="288">
        <f>F908+G908+H908</f>
        <v>0</v>
      </c>
      <c r="F908" s="173"/>
      <c r="G908" s="174"/>
      <c r="H908" s="1381"/>
      <c r="I908" s="173"/>
      <c r="J908" s="174"/>
      <c r="K908" s="1381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200</v>
      </c>
      <c r="C909" s="1750" t="s">
        <v>1182</v>
      </c>
      <c r="D909" s="1751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0</v>
      </c>
      <c r="J909" s="276">
        <f t="shared" si="211"/>
        <v>0</v>
      </c>
      <c r="K909" s="277">
        <f t="shared" si="211"/>
        <v>0</v>
      </c>
      <c r="L909" s="274">
        <f t="shared" si="211"/>
        <v>0</v>
      </c>
      <c r="M909" s="12">
        <f t="shared" si="210"/>
      </c>
      <c r="N909" s="13"/>
    </row>
    <row r="910" spans="1:14" ht="15.75">
      <c r="A910" s="10"/>
      <c r="B910" s="292"/>
      <c r="C910" s="280">
        <v>201</v>
      </c>
      <c r="D910" s="281" t="s">
        <v>1183</v>
      </c>
      <c r="E910" s="282">
        <f>F910+G910+H910</f>
        <v>0</v>
      </c>
      <c r="F910" s="152"/>
      <c r="G910" s="153"/>
      <c r="H910" s="1378"/>
      <c r="I910" s="152"/>
      <c r="J910" s="153"/>
      <c r="K910" s="1378"/>
      <c r="L910" s="282">
        <f>I910+J910+K910</f>
        <v>0</v>
      </c>
      <c r="M910" s="12">
        <f t="shared" si="210"/>
      </c>
      <c r="N910" s="13"/>
    </row>
    <row r="911" spans="1:14" ht="15.75">
      <c r="A911" s="10"/>
      <c r="B911" s="293"/>
      <c r="C911" s="294">
        <v>202</v>
      </c>
      <c r="D911" s="295" t="s">
        <v>1184</v>
      </c>
      <c r="E911" s="296">
        <f>F911+G911+H911</f>
        <v>0</v>
      </c>
      <c r="F911" s="158"/>
      <c r="G911" s="159"/>
      <c r="H911" s="1380"/>
      <c r="I911" s="158"/>
      <c r="J911" s="159"/>
      <c r="K911" s="1380"/>
      <c r="L911" s="296">
        <f>I911+J911+K911</f>
        <v>0</v>
      </c>
      <c r="M911" s="12">
        <f t="shared" si="210"/>
      </c>
      <c r="N911" s="13"/>
    </row>
    <row r="912" spans="1:14" ht="31.5">
      <c r="A912" s="10"/>
      <c r="B912" s="300"/>
      <c r="C912" s="294">
        <v>205</v>
      </c>
      <c r="D912" s="295" t="s">
        <v>1437</v>
      </c>
      <c r="E912" s="296">
        <f>F912+G912+H912</f>
        <v>0</v>
      </c>
      <c r="F912" s="158"/>
      <c r="G912" s="159"/>
      <c r="H912" s="1380"/>
      <c r="I912" s="158"/>
      <c r="J912" s="159"/>
      <c r="K912" s="1380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1438</v>
      </c>
      <c r="E913" s="296">
        <f>F913+G913+H913</f>
        <v>0</v>
      </c>
      <c r="F913" s="158"/>
      <c r="G913" s="159"/>
      <c r="H913" s="1380"/>
      <c r="I913" s="158"/>
      <c r="J913" s="159"/>
      <c r="K913" s="1380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1439</v>
      </c>
      <c r="E914" s="288">
        <f>F914+G914+H914</f>
        <v>0</v>
      </c>
      <c r="F914" s="173"/>
      <c r="G914" s="174"/>
      <c r="H914" s="1381"/>
      <c r="I914" s="173"/>
      <c r="J914" s="174"/>
      <c r="K914" s="1381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752" t="s">
        <v>339</v>
      </c>
      <c r="D915" s="1753"/>
      <c r="E915" s="274">
        <f aca="true" t="shared" si="212" ref="E915:L915">SUM(E916:E922)</f>
        <v>923</v>
      </c>
      <c r="F915" s="275">
        <f t="shared" si="212"/>
        <v>0</v>
      </c>
      <c r="G915" s="276">
        <f t="shared" si="212"/>
        <v>923</v>
      </c>
      <c r="H915" s="277">
        <f>SUM(H916:H922)</f>
        <v>0</v>
      </c>
      <c r="I915" s="275">
        <f t="shared" si="212"/>
        <v>0</v>
      </c>
      <c r="J915" s="276">
        <f t="shared" si="212"/>
        <v>0</v>
      </c>
      <c r="K915" s="277">
        <f t="shared" si="212"/>
        <v>0</v>
      </c>
      <c r="L915" s="274">
        <f t="shared" si="212"/>
        <v>0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340</v>
      </c>
      <c r="E916" s="282">
        <f aca="true" t="shared" si="213" ref="E916:E923">F916+G916+H916</f>
        <v>559</v>
      </c>
      <c r="F916" s="152"/>
      <c r="G916" s="153">
        <v>559</v>
      </c>
      <c r="H916" s="1378"/>
      <c r="I916" s="152"/>
      <c r="J916" s="153"/>
      <c r="K916" s="1378"/>
      <c r="L916" s="282">
        <f aca="true" t="shared" si="214" ref="L916:L923">I916+J916+K916</f>
        <v>0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126</v>
      </c>
      <c r="E917" s="296">
        <f t="shared" si="213"/>
        <v>0</v>
      </c>
      <c r="F917" s="158"/>
      <c r="G917" s="159"/>
      <c r="H917" s="1380"/>
      <c r="I917" s="158"/>
      <c r="J917" s="159"/>
      <c r="K917" s="1380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</v>
      </c>
      <c r="E918" s="296">
        <f>F918+G918+H918</f>
        <v>0</v>
      </c>
      <c r="F918" s="489">
        <v>0</v>
      </c>
      <c r="G918" s="490">
        <v>0</v>
      </c>
      <c r="H918" s="160">
        <v>0</v>
      </c>
      <c r="I918" s="489">
        <v>0</v>
      </c>
      <c r="J918" s="490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341</v>
      </c>
      <c r="E919" s="296">
        <f t="shared" si="213"/>
        <v>230</v>
      </c>
      <c r="F919" s="158"/>
      <c r="G919" s="159">
        <v>230</v>
      </c>
      <c r="H919" s="1380"/>
      <c r="I919" s="158"/>
      <c r="J919" s="159"/>
      <c r="K919" s="1380"/>
      <c r="L919" s="296">
        <f t="shared" si="214"/>
        <v>0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342</v>
      </c>
      <c r="E920" s="296">
        <f t="shared" si="213"/>
        <v>134</v>
      </c>
      <c r="F920" s="158"/>
      <c r="G920" s="159">
        <v>134</v>
      </c>
      <c r="H920" s="1380"/>
      <c r="I920" s="158"/>
      <c r="J920" s="159"/>
      <c r="K920" s="1380"/>
      <c r="L920" s="296">
        <f t="shared" si="214"/>
        <v>0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89</v>
      </c>
      <c r="E921" s="296">
        <f>F921+G921+H921</f>
        <v>0</v>
      </c>
      <c r="F921" s="489">
        <v>0</v>
      </c>
      <c r="G921" s="490">
        <v>0</v>
      </c>
      <c r="H921" s="160">
        <v>0</v>
      </c>
      <c r="I921" s="489">
        <v>0</v>
      </c>
      <c r="J921" s="490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343</v>
      </c>
      <c r="E922" s="288">
        <f t="shared" si="213"/>
        <v>0</v>
      </c>
      <c r="F922" s="173"/>
      <c r="G922" s="174"/>
      <c r="H922" s="1381"/>
      <c r="I922" s="173"/>
      <c r="J922" s="174"/>
      <c r="K922" s="1381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765" t="s">
        <v>344</v>
      </c>
      <c r="D923" s="1766"/>
      <c r="E923" s="311">
        <f t="shared" si="213"/>
        <v>0</v>
      </c>
      <c r="F923" s="1382"/>
      <c r="G923" s="1383"/>
      <c r="H923" s="1384"/>
      <c r="I923" s="1382"/>
      <c r="J923" s="1383"/>
      <c r="K923" s="1384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750" t="s">
        <v>345</v>
      </c>
      <c r="D924" s="1751"/>
      <c r="E924" s="311">
        <f aca="true" t="shared" si="215" ref="E924:L924">SUM(E925:E941)</f>
        <v>555774</v>
      </c>
      <c r="F924" s="275">
        <f t="shared" si="215"/>
        <v>0</v>
      </c>
      <c r="G924" s="276">
        <f t="shared" si="215"/>
        <v>555774</v>
      </c>
      <c r="H924" s="277">
        <f>SUM(H925:H941)</f>
        <v>0</v>
      </c>
      <c r="I924" s="275">
        <f t="shared" si="215"/>
        <v>0</v>
      </c>
      <c r="J924" s="276">
        <f t="shared" si="215"/>
        <v>264358</v>
      </c>
      <c r="K924" s="277">
        <f t="shared" si="215"/>
        <v>0</v>
      </c>
      <c r="L924" s="311">
        <f t="shared" si="215"/>
        <v>264358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346</v>
      </c>
      <c r="E925" s="282">
        <f aca="true" t="shared" si="216" ref="E925:E941">F925+G925+H925</f>
        <v>543774</v>
      </c>
      <c r="F925" s="152"/>
      <c r="G925" s="153">
        <v>543774</v>
      </c>
      <c r="H925" s="1378"/>
      <c r="I925" s="152"/>
      <c r="J925" s="153">
        <v>251770</v>
      </c>
      <c r="K925" s="1378"/>
      <c r="L925" s="282">
        <f aca="true" t="shared" si="217" ref="L925:L941">I925+J925+K925</f>
        <v>251770</v>
      </c>
      <c r="M925" s="12">
        <f t="shared" si="210"/>
        <v>1</v>
      </c>
      <c r="N925" s="13"/>
    </row>
    <row r="926" spans="1:14" ht="15.75">
      <c r="A926" s="23">
        <v>15</v>
      </c>
      <c r="B926" s="293"/>
      <c r="C926" s="294">
        <v>1012</v>
      </c>
      <c r="D926" s="295" t="s">
        <v>347</v>
      </c>
      <c r="E926" s="296">
        <f t="shared" si="216"/>
        <v>0</v>
      </c>
      <c r="F926" s="158"/>
      <c r="G926" s="159"/>
      <c r="H926" s="1380"/>
      <c r="I926" s="158"/>
      <c r="J926" s="159"/>
      <c r="K926" s="1380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348</v>
      </c>
      <c r="E927" s="296">
        <f t="shared" si="216"/>
        <v>0</v>
      </c>
      <c r="F927" s="158"/>
      <c r="G927" s="159"/>
      <c r="H927" s="1380"/>
      <c r="I927" s="158"/>
      <c r="J927" s="159"/>
      <c r="K927" s="1380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349</v>
      </c>
      <c r="E928" s="296">
        <f t="shared" si="216"/>
        <v>0</v>
      </c>
      <c r="F928" s="158"/>
      <c r="G928" s="159"/>
      <c r="H928" s="1380"/>
      <c r="I928" s="158"/>
      <c r="J928" s="159"/>
      <c r="K928" s="1380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350</v>
      </c>
      <c r="E929" s="296">
        <f t="shared" si="216"/>
        <v>0</v>
      </c>
      <c r="F929" s="158"/>
      <c r="G929" s="159"/>
      <c r="H929" s="1380"/>
      <c r="I929" s="158"/>
      <c r="J929" s="159"/>
      <c r="K929" s="1380"/>
      <c r="L929" s="296">
        <f t="shared" si="217"/>
        <v>0</v>
      </c>
      <c r="M929" s="12">
        <f t="shared" si="210"/>
      </c>
      <c r="N929" s="13"/>
    </row>
    <row r="930" spans="1:14" ht="15.75">
      <c r="A930" s="23">
        <v>50</v>
      </c>
      <c r="B930" s="293"/>
      <c r="C930" s="313">
        <v>1016</v>
      </c>
      <c r="D930" s="314" t="s">
        <v>351</v>
      </c>
      <c r="E930" s="315">
        <f t="shared" si="216"/>
        <v>0</v>
      </c>
      <c r="F930" s="164"/>
      <c r="G930" s="165"/>
      <c r="H930" s="1379"/>
      <c r="I930" s="164"/>
      <c r="J930" s="165"/>
      <c r="K930" s="1379"/>
      <c r="L930" s="315">
        <f t="shared" si="217"/>
        <v>0</v>
      </c>
      <c r="M930" s="12">
        <f t="shared" si="210"/>
      </c>
      <c r="N930" s="13"/>
    </row>
    <row r="931" spans="1:14" ht="15.75">
      <c r="A931" s="23">
        <v>55</v>
      </c>
      <c r="B931" s="279"/>
      <c r="C931" s="319">
        <v>1020</v>
      </c>
      <c r="D931" s="320" t="s">
        <v>352</v>
      </c>
      <c r="E931" s="321">
        <f t="shared" si="216"/>
        <v>12000</v>
      </c>
      <c r="F931" s="454"/>
      <c r="G931" s="455">
        <v>12000</v>
      </c>
      <c r="H931" s="1388"/>
      <c r="I931" s="454"/>
      <c r="J931" s="455">
        <v>12588</v>
      </c>
      <c r="K931" s="1388"/>
      <c r="L931" s="321">
        <f t="shared" si="217"/>
        <v>12588</v>
      </c>
      <c r="M931" s="12">
        <f t="shared" si="210"/>
        <v>1</v>
      </c>
      <c r="N931" s="13"/>
    </row>
    <row r="932" spans="1:14" ht="15.75">
      <c r="A932" s="23">
        <v>60</v>
      </c>
      <c r="B932" s="293"/>
      <c r="C932" s="325">
        <v>1030</v>
      </c>
      <c r="D932" s="326" t="s">
        <v>353</v>
      </c>
      <c r="E932" s="327">
        <f t="shared" si="216"/>
        <v>0</v>
      </c>
      <c r="F932" s="449"/>
      <c r="G932" s="450"/>
      <c r="H932" s="1385"/>
      <c r="I932" s="449"/>
      <c r="J932" s="450"/>
      <c r="K932" s="1385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354</v>
      </c>
      <c r="E933" s="321">
        <f t="shared" si="216"/>
        <v>0</v>
      </c>
      <c r="F933" s="454"/>
      <c r="G933" s="455"/>
      <c r="H933" s="1388"/>
      <c r="I933" s="454"/>
      <c r="J933" s="455"/>
      <c r="K933" s="1388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355</v>
      </c>
      <c r="E934" s="296">
        <f t="shared" si="216"/>
        <v>0</v>
      </c>
      <c r="F934" s="158"/>
      <c r="G934" s="159"/>
      <c r="H934" s="1380"/>
      <c r="I934" s="158"/>
      <c r="J934" s="159"/>
      <c r="K934" s="1380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90</v>
      </c>
      <c r="E935" s="327">
        <f t="shared" si="216"/>
        <v>0</v>
      </c>
      <c r="F935" s="449"/>
      <c r="G935" s="450"/>
      <c r="H935" s="1385"/>
      <c r="I935" s="449"/>
      <c r="J935" s="450"/>
      <c r="K935" s="1385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356</v>
      </c>
      <c r="E936" s="321">
        <f t="shared" si="216"/>
        <v>0</v>
      </c>
      <c r="F936" s="454"/>
      <c r="G936" s="455"/>
      <c r="H936" s="1388"/>
      <c r="I936" s="454"/>
      <c r="J936" s="455"/>
      <c r="K936" s="1388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16</v>
      </c>
      <c r="E937" s="327">
        <f t="shared" si="216"/>
        <v>0</v>
      </c>
      <c r="F937" s="449"/>
      <c r="G937" s="450"/>
      <c r="H937" s="1385"/>
      <c r="I937" s="449"/>
      <c r="J937" s="450"/>
      <c r="K937" s="1385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357</v>
      </c>
      <c r="E938" s="336">
        <f t="shared" si="216"/>
        <v>0</v>
      </c>
      <c r="F938" s="600"/>
      <c r="G938" s="601"/>
      <c r="H938" s="1387"/>
      <c r="I938" s="600"/>
      <c r="J938" s="601"/>
      <c r="K938" s="1387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127</v>
      </c>
      <c r="E939" s="321">
        <f t="shared" si="216"/>
        <v>0</v>
      </c>
      <c r="F939" s="454"/>
      <c r="G939" s="455"/>
      <c r="H939" s="1388"/>
      <c r="I939" s="454"/>
      <c r="J939" s="455"/>
      <c r="K939" s="1388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452</v>
      </c>
      <c r="E940" s="296">
        <f t="shared" si="216"/>
        <v>0</v>
      </c>
      <c r="F940" s="158"/>
      <c r="G940" s="159"/>
      <c r="H940" s="1380"/>
      <c r="I940" s="158"/>
      <c r="J940" s="159"/>
      <c r="K940" s="1380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358</v>
      </c>
      <c r="E941" s="288">
        <f t="shared" si="216"/>
        <v>0</v>
      </c>
      <c r="F941" s="173"/>
      <c r="G941" s="174"/>
      <c r="H941" s="1381"/>
      <c r="I941" s="173"/>
      <c r="J941" s="174"/>
      <c r="K941" s="1381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738" t="s">
        <v>419</v>
      </c>
      <c r="D942" s="1739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128</v>
      </c>
      <c r="E943" s="282">
        <f>F943+G943+H943</f>
        <v>0</v>
      </c>
      <c r="F943" s="152"/>
      <c r="G943" s="153"/>
      <c r="H943" s="1378"/>
      <c r="I943" s="152"/>
      <c r="J943" s="153"/>
      <c r="K943" s="1378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129</v>
      </c>
      <c r="E944" s="296">
        <f>F944+G944+H944</f>
        <v>0</v>
      </c>
      <c r="F944" s="158"/>
      <c r="G944" s="159"/>
      <c r="H944" s="1380"/>
      <c r="I944" s="158"/>
      <c r="J944" s="159"/>
      <c r="K944" s="1380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130</v>
      </c>
      <c r="E945" s="288">
        <f>F945+G945+H945</f>
        <v>0</v>
      </c>
      <c r="F945" s="173"/>
      <c r="G945" s="174"/>
      <c r="H945" s="1381"/>
      <c r="I945" s="173"/>
      <c r="J945" s="174"/>
      <c r="K945" s="1381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738" t="s">
        <v>1157</v>
      </c>
      <c r="D946" s="1739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359</v>
      </c>
      <c r="E947" s="282">
        <f>F947+G947+H947</f>
        <v>0</v>
      </c>
      <c r="F947" s="152"/>
      <c r="G947" s="153"/>
      <c r="H947" s="1378"/>
      <c r="I947" s="152"/>
      <c r="J947" s="153"/>
      <c r="K947" s="1378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360</v>
      </c>
      <c r="E948" s="296">
        <f>F948+G948+H948</f>
        <v>0</v>
      </c>
      <c r="F948" s="158"/>
      <c r="G948" s="159"/>
      <c r="H948" s="1380"/>
      <c r="I948" s="158"/>
      <c r="J948" s="159"/>
      <c r="K948" s="1380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361</v>
      </c>
      <c r="E949" s="296">
        <f>F949+G949+H949</f>
        <v>0</v>
      </c>
      <c r="F949" s="489">
        <v>0</v>
      </c>
      <c r="G949" s="490">
        <v>0</v>
      </c>
      <c r="H949" s="160">
        <v>0</v>
      </c>
      <c r="I949" s="489">
        <v>0</v>
      </c>
      <c r="J949" s="490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362</v>
      </c>
      <c r="E950" s="296">
        <f>F950+G950+H950</f>
        <v>0</v>
      </c>
      <c r="F950" s="489">
        <v>0</v>
      </c>
      <c r="G950" s="490">
        <v>0</v>
      </c>
      <c r="H950" s="160">
        <v>0</v>
      </c>
      <c r="I950" s="489">
        <v>0</v>
      </c>
      <c r="J950" s="490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363</v>
      </c>
      <c r="E951" s="288">
        <f>F951+G951+H951</f>
        <v>0</v>
      </c>
      <c r="F951" s="173"/>
      <c r="G951" s="174"/>
      <c r="H951" s="1381"/>
      <c r="I951" s="173"/>
      <c r="J951" s="174"/>
      <c r="K951" s="1381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738" t="s">
        <v>364</v>
      </c>
      <c r="D952" s="1739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453</v>
      </c>
      <c r="E953" s="282">
        <f aca="true" t="shared" si="221" ref="E953:E958">F953+G953+H953</f>
        <v>0</v>
      </c>
      <c r="F953" s="152"/>
      <c r="G953" s="153"/>
      <c r="H953" s="1378"/>
      <c r="I953" s="152"/>
      <c r="J953" s="153"/>
      <c r="K953" s="1378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365</v>
      </c>
      <c r="E954" s="288">
        <f t="shared" si="221"/>
        <v>0</v>
      </c>
      <c r="F954" s="173"/>
      <c r="G954" s="174"/>
      <c r="H954" s="1381"/>
      <c r="I954" s="173"/>
      <c r="J954" s="174"/>
      <c r="K954" s="1381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738" t="s">
        <v>366</v>
      </c>
      <c r="D955" s="1739"/>
      <c r="E955" s="311">
        <f t="shared" si="221"/>
        <v>0</v>
      </c>
      <c r="F955" s="1382"/>
      <c r="G955" s="1383"/>
      <c r="H955" s="1384"/>
      <c r="I955" s="1382"/>
      <c r="J955" s="1383"/>
      <c r="K955" s="1384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767" t="s">
        <v>367</v>
      </c>
      <c r="D956" s="1768"/>
      <c r="E956" s="311">
        <f t="shared" si="221"/>
        <v>0</v>
      </c>
      <c r="F956" s="1382"/>
      <c r="G956" s="1383"/>
      <c r="H956" s="1384"/>
      <c r="I956" s="1382"/>
      <c r="J956" s="1383"/>
      <c r="K956" s="1384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767" t="s">
        <v>368</v>
      </c>
      <c r="D957" s="1768"/>
      <c r="E957" s="311">
        <f t="shared" si="221"/>
        <v>0</v>
      </c>
      <c r="F957" s="1382"/>
      <c r="G957" s="1383"/>
      <c r="H957" s="1384"/>
      <c r="I957" s="1382"/>
      <c r="J957" s="1383"/>
      <c r="K957" s="1384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767" t="s">
        <v>700</v>
      </c>
      <c r="D958" s="1768"/>
      <c r="E958" s="311">
        <f t="shared" si="221"/>
        <v>0</v>
      </c>
      <c r="F958" s="1382"/>
      <c r="G958" s="1383"/>
      <c r="H958" s="1384"/>
      <c r="I958" s="1382"/>
      <c r="J958" s="1383"/>
      <c r="K958" s="1384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738" t="s">
        <v>369</v>
      </c>
      <c r="D959" s="1739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1034</v>
      </c>
      <c r="E960" s="282">
        <f aca="true" t="shared" si="224" ref="E960:E967">F960+G960+H960</f>
        <v>0</v>
      </c>
      <c r="F960" s="152"/>
      <c r="G960" s="153"/>
      <c r="H960" s="1378"/>
      <c r="I960" s="152"/>
      <c r="J960" s="153"/>
      <c r="K960" s="1378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370</v>
      </c>
      <c r="E961" s="282">
        <f t="shared" si="224"/>
        <v>0</v>
      </c>
      <c r="F961" s="152"/>
      <c r="G961" s="153"/>
      <c r="H961" s="1378"/>
      <c r="I961" s="152"/>
      <c r="J961" s="153"/>
      <c r="K961" s="1378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371</v>
      </c>
      <c r="E962" s="327">
        <f t="shared" si="224"/>
        <v>0</v>
      </c>
      <c r="F962" s="449"/>
      <c r="G962" s="450"/>
      <c r="H962" s="1385"/>
      <c r="I962" s="449"/>
      <c r="J962" s="450"/>
      <c r="K962" s="1385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372</v>
      </c>
      <c r="E963" s="352">
        <f t="shared" si="224"/>
        <v>0</v>
      </c>
      <c r="F963" s="636"/>
      <c r="G963" s="637"/>
      <c r="H963" s="1386"/>
      <c r="I963" s="636"/>
      <c r="J963" s="637"/>
      <c r="K963" s="1386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373</v>
      </c>
      <c r="E964" s="336">
        <f t="shared" si="224"/>
        <v>0</v>
      </c>
      <c r="F964" s="600"/>
      <c r="G964" s="601"/>
      <c r="H964" s="1387"/>
      <c r="I964" s="600"/>
      <c r="J964" s="601"/>
      <c r="K964" s="1387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1035</v>
      </c>
      <c r="E965" s="321">
        <f t="shared" si="224"/>
        <v>0</v>
      </c>
      <c r="F965" s="454"/>
      <c r="G965" s="455"/>
      <c r="H965" s="1388"/>
      <c r="I965" s="454"/>
      <c r="J965" s="455"/>
      <c r="K965" s="1388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374</v>
      </c>
      <c r="E966" s="321">
        <f t="shared" si="224"/>
        <v>0</v>
      </c>
      <c r="F966" s="454"/>
      <c r="G966" s="455"/>
      <c r="H966" s="1388"/>
      <c r="I966" s="454"/>
      <c r="J966" s="455"/>
      <c r="K966" s="1388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375</v>
      </c>
      <c r="E967" s="288">
        <f t="shared" si="224"/>
        <v>0</v>
      </c>
      <c r="F967" s="173"/>
      <c r="G967" s="174"/>
      <c r="H967" s="1381"/>
      <c r="I967" s="173"/>
      <c r="J967" s="174"/>
      <c r="K967" s="1381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376</v>
      </c>
      <c r="D968" s="681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377</v>
      </c>
      <c r="E969" s="282">
        <f aca="true" t="shared" si="227" ref="E969:E977">F969+G969+H969</f>
        <v>0</v>
      </c>
      <c r="F969" s="487">
        <v>0</v>
      </c>
      <c r="G969" s="488">
        <v>0</v>
      </c>
      <c r="H969" s="154">
        <v>0</v>
      </c>
      <c r="I969" s="487">
        <v>0</v>
      </c>
      <c r="J969" s="488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1150</v>
      </c>
      <c r="E970" s="296">
        <f t="shared" si="227"/>
        <v>0</v>
      </c>
      <c r="F970" s="489">
        <v>0</v>
      </c>
      <c r="G970" s="490">
        <v>0</v>
      </c>
      <c r="H970" s="160">
        <v>0</v>
      </c>
      <c r="I970" s="489">
        <v>0</v>
      </c>
      <c r="J970" s="490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378</v>
      </c>
      <c r="E971" s="296">
        <f t="shared" si="227"/>
        <v>0</v>
      </c>
      <c r="F971" s="489">
        <v>0</v>
      </c>
      <c r="G971" s="490">
        <v>0</v>
      </c>
      <c r="H971" s="160">
        <v>0</v>
      </c>
      <c r="I971" s="489">
        <v>0</v>
      </c>
      <c r="J971" s="490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379</v>
      </c>
      <c r="E972" s="296">
        <f t="shared" si="227"/>
        <v>0</v>
      </c>
      <c r="F972" s="489">
        <v>0</v>
      </c>
      <c r="G972" s="490">
        <v>0</v>
      </c>
      <c r="H972" s="160">
        <v>0</v>
      </c>
      <c r="I972" s="489">
        <v>0</v>
      </c>
      <c r="J972" s="490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380</v>
      </c>
      <c r="E973" s="296">
        <f t="shared" si="227"/>
        <v>0</v>
      </c>
      <c r="F973" s="489">
        <v>0</v>
      </c>
      <c r="G973" s="490">
        <v>0</v>
      </c>
      <c r="H973" s="160">
        <v>0</v>
      </c>
      <c r="I973" s="489">
        <v>0</v>
      </c>
      <c r="J973" s="490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697</v>
      </c>
      <c r="E974" s="288">
        <f t="shared" si="227"/>
        <v>0</v>
      </c>
      <c r="F974" s="491">
        <v>0</v>
      </c>
      <c r="G974" s="492">
        <v>0</v>
      </c>
      <c r="H974" s="175">
        <v>0</v>
      </c>
      <c r="I974" s="491">
        <v>0</v>
      </c>
      <c r="J974" s="492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738" t="s">
        <v>381</v>
      </c>
      <c r="D975" s="1739"/>
      <c r="E975" s="311">
        <f t="shared" si="227"/>
        <v>0</v>
      </c>
      <c r="F975" s="1431">
        <v>0</v>
      </c>
      <c r="G975" s="1432">
        <v>0</v>
      </c>
      <c r="H975" s="1433">
        <v>0</v>
      </c>
      <c r="I975" s="1431">
        <v>0</v>
      </c>
      <c r="J975" s="1432">
        <v>0</v>
      </c>
      <c r="K975" s="1433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738" t="s">
        <v>382</v>
      </c>
      <c r="D976" s="1739"/>
      <c r="E976" s="311">
        <f t="shared" si="227"/>
        <v>0</v>
      </c>
      <c r="F976" s="1382"/>
      <c r="G976" s="1383"/>
      <c r="H976" s="1384"/>
      <c r="I976" s="1382"/>
      <c r="J976" s="1383"/>
      <c r="K976" s="1384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738" t="s">
        <v>383</v>
      </c>
      <c r="D977" s="1739"/>
      <c r="E977" s="311">
        <f t="shared" si="227"/>
        <v>0</v>
      </c>
      <c r="F977" s="1432">
        <v>0</v>
      </c>
      <c r="G977" s="1432">
        <v>0</v>
      </c>
      <c r="H977" s="1432">
        <v>0</v>
      </c>
      <c r="I977" s="1432">
        <v>0</v>
      </c>
      <c r="J977" s="1432">
        <v>0</v>
      </c>
      <c r="K977" s="1432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738" t="s">
        <v>384</v>
      </c>
      <c r="D978" s="1739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385</v>
      </c>
      <c r="E979" s="282">
        <f aca="true" t="shared" si="231" ref="E979:E984">F979+G979+H979</f>
        <v>0</v>
      </c>
      <c r="F979" s="152"/>
      <c r="G979" s="153"/>
      <c r="H979" s="1378"/>
      <c r="I979" s="152"/>
      <c r="J979" s="153"/>
      <c r="K979" s="1378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386</v>
      </c>
      <c r="E980" s="296">
        <f t="shared" si="231"/>
        <v>0</v>
      </c>
      <c r="F980" s="158"/>
      <c r="G980" s="159"/>
      <c r="H980" s="1380"/>
      <c r="I980" s="158"/>
      <c r="J980" s="159"/>
      <c r="K980" s="1380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387</v>
      </c>
      <c r="E981" s="296">
        <f t="shared" si="231"/>
        <v>0</v>
      </c>
      <c r="F981" s="158"/>
      <c r="G981" s="159"/>
      <c r="H981" s="1380"/>
      <c r="I981" s="158"/>
      <c r="J981" s="159"/>
      <c r="K981" s="1380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388</v>
      </c>
      <c r="E982" s="296">
        <f t="shared" si="231"/>
        <v>0</v>
      </c>
      <c r="F982" s="158"/>
      <c r="G982" s="159"/>
      <c r="H982" s="1380"/>
      <c r="I982" s="158"/>
      <c r="J982" s="159"/>
      <c r="K982" s="1380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389</v>
      </c>
      <c r="E983" s="296">
        <f t="shared" si="231"/>
        <v>0</v>
      </c>
      <c r="F983" s="158"/>
      <c r="G983" s="159"/>
      <c r="H983" s="1380"/>
      <c r="I983" s="158"/>
      <c r="J983" s="159"/>
      <c r="K983" s="1380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390</v>
      </c>
      <c r="E984" s="288">
        <f t="shared" si="231"/>
        <v>0</v>
      </c>
      <c r="F984" s="173"/>
      <c r="G984" s="174"/>
      <c r="H984" s="1381"/>
      <c r="I984" s="173"/>
      <c r="J984" s="174"/>
      <c r="K984" s="1381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738" t="s">
        <v>701</v>
      </c>
      <c r="D985" s="1739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391</v>
      </c>
      <c r="E986" s="282">
        <f aca="true" t="shared" si="234" ref="E986:E991">F986+G986+H986</f>
        <v>0</v>
      </c>
      <c r="F986" s="152"/>
      <c r="G986" s="153"/>
      <c r="H986" s="1378"/>
      <c r="I986" s="152"/>
      <c r="J986" s="153"/>
      <c r="K986" s="1378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392</v>
      </c>
      <c r="E987" s="296">
        <f t="shared" si="234"/>
        <v>0</v>
      </c>
      <c r="F987" s="158"/>
      <c r="G987" s="159"/>
      <c r="H987" s="1380"/>
      <c r="I987" s="158"/>
      <c r="J987" s="159"/>
      <c r="K987" s="1380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393</v>
      </c>
      <c r="E988" s="288">
        <f t="shared" si="234"/>
        <v>0</v>
      </c>
      <c r="F988" s="173"/>
      <c r="G988" s="174"/>
      <c r="H988" s="1381"/>
      <c r="I988" s="173"/>
      <c r="J988" s="174"/>
      <c r="K988" s="1381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738" t="s">
        <v>698</v>
      </c>
      <c r="D989" s="1739"/>
      <c r="E989" s="311">
        <f t="shared" si="234"/>
        <v>0</v>
      </c>
      <c r="F989" s="1382"/>
      <c r="G989" s="1383"/>
      <c r="H989" s="1384"/>
      <c r="I989" s="1382"/>
      <c r="J989" s="1383"/>
      <c r="K989" s="1384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738" t="s">
        <v>699</v>
      </c>
      <c r="D990" s="1739"/>
      <c r="E990" s="311">
        <f t="shared" si="234"/>
        <v>0</v>
      </c>
      <c r="F990" s="1382"/>
      <c r="G990" s="1383"/>
      <c r="H990" s="1384"/>
      <c r="I990" s="1382"/>
      <c r="J990" s="1383"/>
      <c r="K990" s="1384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767" t="s">
        <v>394</v>
      </c>
      <c r="D991" s="1768"/>
      <c r="E991" s="311">
        <f t="shared" si="234"/>
        <v>0</v>
      </c>
      <c r="F991" s="1382"/>
      <c r="G991" s="1383"/>
      <c r="H991" s="1384"/>
      <c r="I991" s="1382"/>
      <c r="J991" s="1383"/>
      <c r="K991" s="1384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738" t="s">
        <v>420</v>
      </c>
      <c r="D992" s="1739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421</v>
      </c>
      <c r="E993" s="282">
        <f>F993+G993+H993</f>
        <v>0</v>
      </c>
      <c r="F993" s="152"/>
      <c r="G993" s="153"/>
      <c r="H993" s="1378"/>
      <c r="I993" s="152"/>
      <c r="J993" s="153"/>
      <c r="K993" s="1378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422</v>
      </c>
      <c r="E994" s="288">
        <f>F994+G994+H994</f>
        <v>0</v>
      </c>
      <c r="F994" s="173"/>
      <c r="G994" s="174"/>
      <c r="H994" s="1381"/>
      <c r="I994" s="173"/>
      <c r="J994" s="174"/>
      <c r="K994" s="1381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776" t="s">
        <v>395</v>
      </c>
      <c r="D995" s="1777"/>
      <c r="E995" s="311">
        <f>F995+G995+H995</f>
        <v>0</v>
      </c>
      <c r="F995" s="1382"/>
      <c r="G995" s="1383"/>
      <c r="H995" s="1384"/>
      <c r="I995" s="1382"/>
      <c r="J995" s="1383"/>
      <c r="K995" s="1384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776" t="s">
        <v>396</v>
      </c>
      <c r="D996" s="1777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397</v>
      </c>
      <c r="E997" s="282">
        <f aca="true" t="shared" si="238" ref="E997:E1003">F997+G997+H997</f>
        <v>0</v>
      </c>
      <c r="F997" s="152"/>
      <c r="G997" s="153"/>
      <c r="H997" s="1378"/>
      <c r="I997" s="152"/>
      <c r="J997" s="153"/>
      <c r="K997" s="1378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398</v>
      </c>
      <c r="E998" s="296">
        <f t="shared" si="238"/>
        <v>0</v>
      </c>
      <c r="F998" s="158"/>
      <c r="G998" s="159"/>
      <c r="H998" s="1380"/>
      <c r="I998" s="158"/>
      <c r="J998" s="159"/>
      <c r="K998" s="1380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1460</v>
      </c>
      <c r="E999" s="296">
        <f t="shared" si="238"/>
        <v>0</v>
      </c>
      <c r="F999" s="158"/>
      <c r="G999" s="159"/>
      <c r="H999" s="1380"/>
      <c r="I999" s="158"/>
      <c r="J999" s="159"/>
      <c r="K999" s="1380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1461</v>
      </c>
      <c r="E1000" s="296">
        <f t="shared" si="238"/>
        <v>0</v>
      </c>
      <c r="F1000" s="158"/>
      <c r="G1000" s="159"/>
      <c r="H1000" s="1380"/>
      <c r="I1000" s="158"/>
      <c r="J1000" s="159"/>
      <c r="K1000" s="1380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1462</v>
      </c>
      <c r="E1001" s="296">
        <f t="shared" si="238"/>
        <v>0</v>
      </c>
      <c r="F1001" s="158"/>
      <c r="G1001" s="159"/>
      <c r="H1001" s="1380"/>
      <c r="I1001" s="158"/>
      <c r="J1001" s="159"/>
      <c r="K1001" s="1380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1463</v>
      </c>
      <c r="E1002" s="296">
        <f t="shared" si="238"/>
        <v>0</v>
      </c>
      <c r="F1002" s="158"/>
      <c r="G1002" s="159"/>
      <c r="H1002" s="1380"/>
      <c r="I1002" s="158"/>
      <c r="J1002" s="159"/>
      <c r="K1002" s="1380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1464</v>
      </c>
      <c r="E1003" s="288">
        <f t="shared" si="238"/>
        <v>0</v>
      </c>
      <c r="F1003" s="173"/>
      <c r="G1003" s="174"/>
      <c r="H1003" s="1381"/>
      <c r="I1003" s="173"/>
      <c r="J1003" s="174"/>
      <c r="K1003" s="1381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776" t="s">
        <v>1465</v>
      </c>
      <c r="D1004" s="1777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454</v>
      </c>
      <c r="E1005" s="282">
        <f>F1005+G1005+H1005</f>
        <v>0</v>
      </c>
      <c r="F1005" s="152"/>
      <c r="G1005" s="153"/>
      <c r="H1005" s="1378"/>
      <c r="I1005" s="152"/>
      <c r="J1005" s="153"/>
      <c r="K1005" s="1378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1466</v>
      </c>
      <c r="E1006" s="288">
        <f>F1006+G1006+H1006</f>
        <v>0</v>
      </c>
      <c r="F1006" s="173"/>
      <c r="G1006" s="174"/>
      <c r="H1006" s="1381"/>
      <c r="I1006" s="173"/>
      <c r="J1006" s="174"/>
      <c r="K1006" s="1381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776" t="s">
        <v>1120</v>
      </c>
      <c r="D1007" s="1777"/>
      <c r="E1007" s="311">
        <f>F1007+G1007+H1007</f>
        <v>0</v>
      </c>
      <c r="F1007" s="1382"/>
      <c r="G1007" s="1383"/>
      <c r="H1007" s="1384"/>
      <c r="I1007" s="1382"/>
      <c r="J1007" s="1383"/>
      <c r="K1007" s="1384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738" t="s">
        <v>1121</v>
      </c>
      <c r="D1008" s="1739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1122</v>
      </c>
      <c r="E1009" s="282">
        <f>F1009+G1009+H1009</f>
        <v>0</v>
      </c>
      <c r="F1009" s="152"/>
      <c r="G1009" s="153"/>
      <c r="H1009" s="1378"/>
      <c r="I1009" s="152"/>
      <c r="J1009" s="153"/>
      <c r="K1009" s="1378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1123</v>
      </c>
      <c r="E1010" s="296">
        <f>F1010+G1010+H1010</f>
        <v>0</v>
      </c>
      <c r="F1010" s="158"/>
      <c r="G1010" s="159"/>
      <c r="H1010" s="1380"/>
      <c r="I1010" s="158"/>
      <c r="J1010" s="159"/>
      <c r="K1010" s="1380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1124</v>
      </c>
      <c r="E1011" s="296">
        <f>F1011+G1011+H1011</f>
        <v>0</v>
      </c>
      <c r="F1011" s="158"/>
      <c r="G1011" s="159"/>
      <c r="H1011" s="1380"/>
      <c r="I1011" s="158"/>
      <c r="J1011" s="159"/>
      <c r="K1011" s="1380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1125</v>
      </c>
      <c r="E1012" s="288">
        <f>F1012+G1012+H1012</f>
        <v>0</v>
      </c>
      <c r="F1012" s="173"/>
      <c r="G1012" s="174"/>
      <c r="H1012" s="1381"/>
      <c r="I1012" s="173"/>
      <c r="J1012" s="174"/>
      <c r="K1012" s="1381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774" t="s">
        <v>131</v>
      </c>
      <c r="D1013" s="1775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1126</v>
      </c>
      <c r="E1014" s="282">
        <f>F1014+G1014+H1014</f>
        <v>0</v>
      </c>
      <c r="F1014" s="1432">
        <v>0</v>
      </c>
      <c r="G1014" s="1432">
        <v>0</v>
      </c>
      <c r="H1014" s="1432">
        <v>0</v>
      </c>
      <c r="I1014" s="1432">
        <v>0</v>
      </c>
      <c r="J1014" s="1432">
        <v>0</v>
      </c>
      <c r="K1014" s="1432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1127</v>
      </c>
      <c r="E1015" s="315">
        <f>F1015+G1015+H1015</f>
        <v>0</v>
      </c>
      <c r="F1015" s="1432">
        <v>0</v>
      </c>
      <c r="G1015" s="1432">
        <v>0</v>
      </c>
      <c r="H1015" s="1432">
        <v>0</v>
      </c>
      <c r="I1015" s="1432">
        <v>0</v>
      </c>
      <c r="J1015" s="1432">
        <v>0</v>
      </c>
      <c r="K1015" s="1432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1128</v>
      </c>
      <c r="E1016" s="378">
        <f>F1016+G1016+H1016</f>
        <v>0</v>
      </c>
      <c r="F1016" s="1432">
        <v>0</v>
      </c>
      <c r="G1016" s="1432">
        <v>0</v>
      </c>
      <c r="H1016" s="1432">
        <v>0</v>
      </c>
      <c r="I1016" s="1432">
        <v>0</v>
      </c>
      <c r="J1016" s="1432">
        <v>0</v>
      </c>
      <c r="K1016" s="1432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2"/>
      <c r="C1017" s="1778" t="s">
        <v>1129</v>
      </c>
      <c r="D1017" s="1739"/>
      <c r="E1017" s="1398"/>
      <c r="F1017" s="1398"/>
      <c r="G1017" s="1398"/>
      <c r="H1017" s="1398"/>
      <c r="I1017" s="1398"/>
      <c r="J1017" s="1398"/>
      <c r="K1017" s="1398"/>
      <c r="L1017" s="1399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778" t="s">
        <v>1129</v>
      </c>
      <c r="D1018" s="1739"/>
      <c r="E1018" s="311">
        <f>F1018+G1018+H1018</f>
        <v>0</v>
      </c>
      <c r="F1018" s="1389"/>
      <c r="G1018" s="1390"/>
      <c r="H1018" s="1391"/>
      <c r="I1018" s="1421">
        <v>0</v>
      </c>
      <c r="J1018" s="1422">
        <v>0</v>
      </c>
      <c r="K1018" s="1423">
        <v>0</v>
      </c>
      <c r="L1018" s="311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393"/>
      <c r="C1019" s="1394"/>
      <c r="D1019" s="1395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396"/>
      <c r="C1020" s="111"/>
      <c r="D1020" s="1397"/>
      <c r="E1020" s="219"/>
      <c r="F1020" s="219"/>
      <c r="G1020" s="219"/>
      <c r="H1020" s="219"/>
      <c r="I1020" s="219"/>
      <c r="J1020" s="219"/>
      <c r="K1020" s="219"/>
      <c r="L1020" s="389"/>
      <c r="M1020" s="12">
        <f t="shared" si="229"/>
      </c>
      <c r="N1020" s="13"/>
    </row>
    <row r="1021" spans="1:14" ht="15.75">
      <c r="A1021" s="23">
        <v>745</v>
      </c>
      <c r="B1021" s="1396"/>
      <c r="C1021" s="111"/>
      <c r="D1021" s="1397"/>
      <c r="E1021" s="219"/>
      <c r="F1021" s="219"/>
      <c r="G1021" s="219"/>
      <c r="H1021" s="219"/>
      <c r="I1021" s="219"/>
      <c r="J1021" s="219"/>
      <c r="K1021" s="219"/>
      <c r="L1021" s="389"/>
      <c r="M1021" s="12">
        <f t="shared" si="229"/>
      </c>
      <c r="N1021" s="13"/>
    </row>
    <row r="1022" spans="1:14" ht="16.5" thickBot="1">
      <c r="A1022" s="22">
        <v>750</v>
      </c>
      <c r="B1022" s="1424"/>
      <c r="C1022" s="393" t="s">
        <v>1176</v>
      </c>
      <c r="D1022" s="1392">
        <f>+B1022</f>
        <v>0</v>
      </c>
      <c r="E1022" s="395">
        <f aca="true" t="shared" si="243" ref="E1022:L1022">SUM(E906,E909,E915,E923,E924,E942,E946,E952,E955,E956,E957,E958,E959,E968,E975,E976,E977,E978,E985,E989,E990,E991,E992,E995,E996,E1004,E1007,E1008,E1013)+E1018</f>
        <v>561497</v>
      </c>
      <c r="F1022" s="396">
        <f t="shared" si="243"/>
        <v>0</v>
      </c>
      <c r="G1022" s="397">
        <f t="shared" si="243"/>
        <v>561497</v>
      </c>
      <c r="H1022" s="398">
        <f>SUM(H906,H909,H915,H923,H924,H942,H946,H952,H955,H956,H957,H958,H959,H968,H975,H976,H977,H978,H985,H989,H990,H991,H992,H995,H996,H1004,H1007,H1008,H1013)+H1018</f>
        <v>0</v>
      </c>
      <c r="I1022" s="396">
        <f t="shared" si="243"/>
        <v>0</v>
      </c>
      <c r="J1022" s="397">
        <f t="shared" si="243"/>
        <v>264358</v>
      </c>
      <c r="K1022" s="398">
        <f t="shared" si="243"/>
        <v>0</v>
      </c>
      <c r="L1022" s="395">
        <f t="shared" si="243"/>
        <v>264358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265</v>
      </c>
      <c r="C1023" s="1"/>
      <c r="L1023" s="6"/>
      <c r="M1023" s="7">
        <f>(IF($E1022&lt;&gt;0,$M$2,IF($L1022&lt;&gt;0,$M$2,"")))</f>
        <v>1</v>
      </c>
    </row>
    <row r="1024" spans="1:13" ht="15">
      <c r="A1024" s="23">
        <v>760</v>
      </c>
      <c r="B1024" s="1327"/>
      <c r="C1024" s="1327"/>
      <c r="D1024" s="1328"/>
      <c r="E1024" s="1327"/>
      <c r="F1024" s="1327"/>
      <c r="G1024" s="1327"/>
      <c r="H1024" s="1327"/>
      <c r="I1024" s="1327"/>
      <c r="J1024" s="1327"/>
      <c r="K1024" s="1327"/>
      <c r="L1024" s="1329"/>
      <c r="M1024" s="7">
        <f>(IF($E1022&lt;&gt;0,$M$2,IF($L1022&lt;&gt;0,$M$2,"")))</f>
        <v>1</v>
      </c>
    </row>
    <row r="1025" spans="1:14" ht="18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3" ht="15">
      <c r="A1026" s="22">
        <v>775</v>
      </c>
      <c r="B1026" s="6"/>
      <c r="C1026" s="6"/>
      <c r="D1026" s="521"/>
      <c r="E1026" s="38"/>
      <c r="F1026" s="38"/>
      <c r="G1026" s="38"/>
      <c r="H1026" s="38"/>
      <c r="I1026" s="38"/>
      <c r="J1026" s="38"/>
      <c r="K1026" s="38"/>
      <c r="L1026" s="38"/>
      <c r="M1026" s="7">
        <f>(IF($E1160&lt;&gt;0,$M$2,IF($L1160&lt;&gt;0,$M$2,"")))</f>
        <v>1</v>
      </c>
    </row>
    <row r="1027" spans="1:13" ht="15">
      <c r="A1027" s="23">
        <v>780</v>
      </c>
      <c r="B1027" s="6"/>
      <c r="C1027" s="1325"/>
      <c r="D1027" s="1326"/>
      <c r="E1027" s="38"/>
      <c r="F1027" s="38"/>
      <c r="G1027" s="38"/>
      <c r="H1027" s="38"/>
      <c r="I1027" s="38"/>
      <c r="J1027" s="38"/>
      <c r="K1027" s="38"/>
      <c r="L1027" s="38"/>
      <c r="M1027" s="7">
        <f>(IF($E1160&lt;&gt;0,$M$2,IF($L1160&lt;&gt;0,$M$2,"")))</f>
        <v>1</v>
      </c>
    </row>
    <row r="1028" spans="1:13" ht="15.75">
      <c r="A1028" s="23">
        <v>785</v>
      </c>
      <c r="B1028" s="1782" t="str">
        <f>$B$7</f>
        <v>ОТЧЕТНИ ДАННИ ПО ЕБК ЗА СМЕТКИТЕ ЗА СРЕДСТВАТА ОТ ЕВРОПЕЙСКИЯ СЪЮЗ - КСФ</v>
      </c>
      <c r="C1028" s="1783"/>
      <c r="D1028" s="1783"/>
      <c r="E1028" s="243"/>
      <c r="F1028" s="243"/>
      <c r="G1028" s="238"/>
      <c r="H1028" s="238"/>
      <c r="I1028" s="238"/>
      <c r="J1028" s="238"/>
      <c r="K1028" s="238"/>
      <c r="L1028" s="238"/>
      <c r="M1028" s="7">
        <f>(IF($E1160&lt;&gt;0,$M$2,IF($L1160&lt;&gt;0,$M$2,"")))</f>
        <v>1</v>
      </c>
    </row>
    <row r="1029" spans="1:13" ht="15.75">
      <c r="A1029" s="23">
        <v>790</v>
      </c>
      <c r="B1029" s="229"/>
      <c r="C1029" s="391"/>
      <c r="D1029" s="400"/>
      <c r="E1029" s="406" t="s">
        <v>1301</v>
      </c>
      <c r="F1029" s="406" t="s">
        <v>50</v>
      </c>
      <c r="G1029" s="238"/>
      <c r="H1029" s="1322" t="s">
        <v>1725</v>
      </c>
      <c r="I1029" s="1323"/>
      <c r="J1029" s="1324"/>
      <c r="K1029" s="238"/>
      <c r="L1029" s="238"/>
      <c r="M1029" s="7">
        <f>(IF($E1160&lt;&gt;0,$M$2,IF($L1160&lt;&gt;0,$M$2,"")))</f>
        <v>1</v>
      </c>
    </row>
    <row r="1030" spans="1:13" ht="18">
      <c r="A1030" s="23">
        <v>795</v>
      </c>
      <c r="B1030" s="1771">
        <f>$B$9</f>
        <v>0</v>
      </c>
      <c r="C1030" s="1772"/>
      <c r="D1030" s="1773"/>
      <c r="E1030" s="115">
        <f>$E$9</f>
        <v>43101</v>
      </c>
      <c r="F1030" s="227">
        <f>$F$9</f>
        <v>43312</v>
      </c>
      <c r="G1030" s="238"/>
      <c r="H1030" s="238"/>
      <c r="I1030" s="238"/>
      <c r="J1030" s="238"/>
      <c r="K1030" s="238"/>
      <c r="L1030" s="238"/>
      <c r="M1030" s="7">
        <f>(IF($E1160&lt;&gt;0,$M$2,IF($L1160&lt;&gt;0,$M$2,"")))</f>
        <v>1</v>
      </c>
    </row>
    <row r="1031" spans="1:13" ht="15">
      <c r="A1031" s="22">
        <v>805</v>
      </c>
      <c r="B1031" s="228" t="str">
        <f>$B$10</f>
        <v>(наименование на разпоредителя с бюджет)</v>
      </c>
      <c r="C1031" s="229"/>
      <c r="D1031" s="230"/>
      <c r="E1031" s="238"/>
      <c r="F1031" s="238"/>
      <c r="G1031" s="238"/>
      <c r="H1031" s="238"/>
      <c r="I1031" s="238"/>
      <c r="J1031" s="238"/>
      <c r="K1031" s="238"/>
      <c r="L1031" s="238"/>
      <c r="M1031" s="7">
        <f>(IF($E1160&lt;&gt;0,$M$2,IF($L1160&lt;&gt;0,$M$2,"")))</f>
        <v>1</v>
      </c>
    </row>
    <row r="1032" spans="1:13" ht="15">
      <c r="A1032" s="23">
        <v>810</v>
      </c>
      <c r="B1032" s="228"/>
      <c r="C1032" s="229"/>
      <c r="D1032" s="230"/>
      <c r="E1032" s="238"/>
      <c r="F1032" s="238"/>
      <c r="G1032" s="238"/>
      <c r="H1032" s="238"/>
      <c r="I1032" s="238"/>
      <c r="J1032" s="238"/>
      <c r="K1032" s="238"/>
      <c r="L1032" s="238"/>
      <c r="M1032" s="7">
        <f>(IF($E1160&lt;&gt;0,$M$2,IF($L1160&lt;&gt;0,$M$2,"")))</f>
        <v>1</v>
      </c>
    </row>
    <row r="1033" spans="1:13" ht="18">
      <c r="A1033" s="23">
        <v>815</v>
      </c>
      <c r="B1033" s="1826" t="str">
        <f>$B$12</f>
        <v>Момчилград</v>
      </c>
      <c r="C1033" s="1827"/>
      <c r="D1033" s="1828"/>
      <c r="E1033" s="410" t="s">
        <v>106</v>
      </c>
      <c r="F1033" s="1320" t="str">
        <f>$F$12</f>
        <v>5906</v>
      </c>
      <c r="G1033" s="238"/>
      <c r="H1033" s="238"/>
      <c r="I1033" s="238"/>
      <c r="J1033" s="238"/>
      <c r="K1033" s="238"/>
      <c r="L1033" s="238"/>
      <c r="M1033" s="7">
        <f>(IF($E1160&lt;&gt;0,$M$2,IF($L1160&lt;&gt;0,$M$2,"")))</f>
        <v>1</v>
      </c>
    </row>
    <row r="1034" spans="1:13" ht="15.75">
      <c r="A1034" s="28">
        <v>525</v>
      </c>
      <c r="B1034" s="234" t="str">
        <f>$B$13</f>
        <v>(наименование на първостепенния разпоредител с бюджет)</v>
      </c>
      <c r="C1034" s="229"/>
      <c r="D1034" s="230"/>
      <c r="E1034" s="1321"/>
      <c r="F1034" s="243"/>
      <c r="G1034" s="238"/>
      <c r="H1034" s="238"/>
      <c r="I1034" s="238"/>
      <c r="J1034" s="238"/>
      <c r="K1034" s="238"/>
      <c r="L1034" s="238"/>
      <c r="M1034" s="7">
        <f>(IF($E1160&lt;&gt;0,$M$2,IF($L1160&lt;&gt;0,$M$2,"")))</f>
        <v>1</v>
      </c>
    </row>
    <row r="1035" spans="1:13" ht="18">
      <c r="A1035" s="22">
        <v>820</v>
      </c>
      <c r="B1035" s="237"/>
      <c r="C1035" s="238"/>
      <c r="D1035" s="124" t="s">
        <v>107</v>
      </c>
      <c r="E1035" s="239">
        <f>$E$15</f>
        <v>98</v>
      </c>
      <c r="F1035" s="414" t="str">
        <f>$F$15</f>
        <v>СЕС - КСФ</v>
      </c>
      <c r="G1035" s="219"/>
      <c r="H1035" s="219"/>
      <c r="I1035" s="219"/>
      <c r="J1035" s="219"/>
      <c r="K1035" s="219"/>
      <c r="L1035" s="219"/>
      <c r="M1035" s="7">
        <f>(IF($E1160&lt;&gt;0,$M$2,IF($L1160&lt;&gt;0,$M$2,"")))</f>
        <v>1</v>
      </c>
    </row>
    <row r="1036" spans="1:13" ht="16.5" thickBot="1">
      <c r="A1036" s="23">
        <v>821</v>
      </c>
      <c r="B1036" s="229"/>
      <c r="C1036" s="391"/>
      <c r="D1036" s="400"/>
      <c r="E1036" s="238"/>
      <c r="F1036" s="409"/>
      <c r="G1036" s="409"/>
      <c r="H1036" s="409"/>
      <c r="I1036" s="409"/>
      <c r="J1036" s="409"/>
      <c r="K1036" s="409"/>
      <c r="L1036" s="1337" t="s">
        <v>1302</v>
      </c>
      <c r="M1036" s="7">
        <f>(IF($E1160&lt;&gt;0,$M$2,IF($L1160&lt;&gt;0,$M$2,"")))</f>
        <v>1</v>
      </c>
    </row>
    <row r="1037" spans="1:13" ht="24.75" customHeight="1">
      <c r="A1037" s="23">
        <v>822</v>
      </c>
      <c r="B1037" s="248"/>
      <c r="C1037" s="249"/>
      <c r="D1037" s="250" t="s">
        <v>1147</v>
      </c>
      <c r="E1037" s="1735" t="s">
        <v>1054</v>
      </c>
      <c r="F1037" s="1736"/>
      <c r="G1037" s="1736"/>
      <c r="H1037" s="1737"/>
      <c r="I1037" s="1757" t="s">
        <v>1055</v>
      </c>
      <c r="J1037" s="1758"/>
      <c r="K1037" s="1758"/>
      <c r="L1037" s="1759"/>
      <c r="M1037" s="7">
        <f>(IF($E1160&lt;&gt;0,$M$2,IF($L1160&lt;&gt;0,$M$2,"")))</f>
        <v>1</v>
      </c>
    </row>
    <row r="1038" spans="1:13" ht="54.75" customHeight="1" thickBot="1">
      <c r="A1038" s="23">
        <v>823</v>
      </c>
      <c r="B1038" s="251" t="s">
        <v>2028</v>
      </c>
      <c r="C1038" s="252" t="s">
        <v>1303</v>
      </c>
      <c r="D1038" s="253" t="s">
        <v>1148</v>
      </c>
      <c r="E1038" s="1363" t="str">
        <f>$E$20</f>
        <v>Уточнен план                Общо</v>
      </c>
      <c r="F1038" s="1367" t="str">
        <f>$F$20</f>
        <v>държавни дейности</v>
      </c>
      <c r="G1038" s="1368" t="str">
        <f>$G$20</f>
        <v>местни дейности</v>
      </c>
      <c r="H1038" s="1369" t="str">
        <f>$H$20</f>
        <v>дофинансиране</v>
      </c>
      <c r="I1038" s="254" t="str">
        <f>$I$20</f>
        <v>държавни дейности -ОТЧЕТ</v>
      </c>
      <c r="J1038" s="255" t="str">
        <f>$J$20</f>
        <v>местни дейности - ОТЧЕТ</v>
      </c>
      <c r="K1038" s="256" t="str">
        <f>$K$20</f>
        <v>дофинансиране - ОТЧЕТ</v>
      </c>
      <c r="L1038" s="1619" t="str">
        <f>$L$20</f>
        <v>ОТЧЕТ                                    ОБЩО</v>
      </c>
      <c r="M1038" s="7">
        <f>(IF($E1160&lt;&gt;0,$M$2,IF($L1160&lt;&gt;0,$M$2,"")))</f>
        <v>1</v>
      </c>
    </row>
    <row r="1039" spans="1:13" ht="18.75">
      <c r="A1039" s="23">
        <v>825</v>
      </c>
      <c r="B1039" s="259"/>
      <c r="C1039" s="260"/>
      <c r="D1039" s="261" t="s">
        <v>1178</v>
      </c>
      <c r="E1039" s="1415" t="str">
        <f>$E$21</f>
        <v>(1)</v>
      </c>
      <c r="F1039" s="143" t="str">
        <f>$F$21</f>
        <v>(2)</v>
      </c>
      <c r="G1039" s="144" t="str">
        <f>$G$21</f>
        <v>(3)</v>
      </c>
      <c r="H1039" s="145" t="str">
        <f>$H$21</f>
        <v>(4)</v>
      </c>
      <c r="I1039" s="262" t="str">
        <f>$I$21</f>
        <v>(5)</v>
      </c>
      <c r="J1039" s="263" t="str">
        <f>$J$21</f>
        <v>(6)</v>
      </c>
      <c r="K1039" s="264" t="str">
        <f>$K$21</f>
        <v>(7)</v>
      </c>
      <c r="L1039" s="265" t="str">
        <f>$L$21</f>
        <v>(8)</v>
      </c>
      <c r="M1039" s="7">
        <f>(IF($E1160&lt;&gt;0,$M$2,IF($L1160&lt;&gt;0,$M$2,"")))</f>
        <v>1</v>
      </c>
    </row>
    <row r="1040" spans="1:13" ht="15.75">
      <c r="A1040" s="23"/>
      <c r="B1040" s="1411"/>
      <c r="C1040" s="1560" t="str">
        <f>VLOOKUP(D1040,OP_LIST2,2,FALSE)</f>
        <v>98311</v>
      </c>
      <c r="D1040" s="1412" t="s">
        <v>1705</v>
      </c>
      <c r="E1040" s="389"/>
      <c r="F1040" s="1401"/>
      <c r="G1040" s="1402"/>
      <c r="H1040" s="1403"/>
      <c r="I1040" s="1401"/>
      <c r="J1040" s="1402"/>
      <c r="K1040" s="1403"/>
      <c r="L1040" s="1400"/>
      <c r="M1040" s="7">
        <f>(IF($E1160&lt;&gt;0,$M$2,IF($L1160&lt;&gt;0,$M$2,"")))</f>
        <v>1</v>
      </c>
    </row>
    <row r="1041" spans="1:13" ht="15.75">
      <c r="A1041" s="23"/>
      <c r="B1041" s="1414"/>
      <c r="C1041" s="1419">
        <f>VLOOKUP(D1042,EBK_DEIN2,2,FALSE)</f>
        <v>5532</v>
      </c>
      <c r="D1041" s="1418" t="s">
        <v>7</v>
      </c>
      <c r="E1041" s="389"/>
      <c r="F1041" s="1404"/>
      <c r="G1041" s="1405"/>
      <c r="H1041" s="1406"/>
      <c r="I1041" s="1404"/>
      <c r="J1041" s="1405"/>
      <c r="K1041" s="1406"/>
      <c r="L1041" s="1400"/>
      <c r="M1041" s="7">
        <f>(IF($E1160&lt;&gt;0,$M$2,IF($L1160&lt;&gt;0,$M$2,"")))</f>
        <v>1</v>
      </c>
    </row>
    <row r="1042" spans="1:13" ht="15.75">
      <c r="A1042" s="23"/>
      <c r="B1042" s="1410"/>
      <c r="C1042" s="1540">
        <f>+C1041</f>
        <v>5532</v>
      </c>
      <c r="D1042" s="1412" t="s">
        <v>1404</v>
      </c>
      <c r="E1042" s="389"/>
      <c r="F1042" s="1404"/>
      <c r="G1042" s="1405"/>
      <c r="H1042" s="1406"/>
      <c r="I1042" s="1404"/>
      <c r="J1042" s="1405"/>
      <c r="K1042" s="1406"/>
      <c r="L1042" s="1400"/>
      <c r="M1042" s="7">
        <f>(IF($E1160&lt;&gt;0,$M$2,IF($L1160&lt;&gt;0,$M$2,"")))</f>
        <v>1</v>
      </c>
    </row>
    <row r="1043" spans="1:13" ht="15">
      <c r="A1043" s="23"/>
      <c r="B1043" s="1416"/>
      <c r="C1043" s="1413"/>
      <c r="D1043" s="1417" t="s">
        <v>1149</v>
      </c>
      <c r="E1043" s="389"/>
      <c r="F1043" s="1407"/>
      <c r="G1043" s="1408"/>
      <c r="H1043" s="1409"/>
      <c r="I1043" s="1407"/>
      <c r="J1043" s="1408"/>
      <c r="K1043" s="1409"/>
      <c r="L1043" s="1400"/>
      <c r="M1043" s="7">
        <f>(IF($E1160&lt;&gt;0,$M$2,IF($L1160&lt;&gt;0,$M$2,"")))</f>
        <v>1</v>
      </c>
    </row>
    <row r="1044" spans="1:14" ht="15.75">
      <c r="A1044" s="23"/>
      <c r="B1044" s="273">
        <v>100</v>
      </c>
      <c r="C1044" s="1769" t="s">
        <v>1179</v>
      </c>
      <c r="D1044" s="1770"/>
      <c r="E1044" s="274">
        <f aca="true" t="shared" si="244" ref="E1044:L1044">SUM(E1045:E1046)</f>
        <v>35450</v>
      </c>
      <c r="F1044" s="275">
        <f t="shared" si="244"/>
        <v>0</v>
      </c>
      <c r="G1044" s="276">
        <f t="shared" si="244"/>
        <v>35450</v>
      </c>
      <c r="H1044" s="277">
        <f>SUM(H1045:H1046)</f>
        <v>0</v>
      </c>
      <c r="I1044" s="275">
        <f t="shared" si="244"/>
        <v>0</v>
      </c>
      <c r="J1044" s="276">
        <f t="shared" si="244"/>
        <v>38703</v>
      </c>
      <c r="K1044" s="277">
        <f t="shared" si="244"/>
        <v>0</v>
      </c>
      <c r="L1044" s="274">
        <f t="shared" si="244"/>
        <v>38703</v>
      </c>
      <c r="M1044" s="12">
        <f>(IF($E1044&lt;&gt;0,$M$2,IF($L1044&lt;&gt;0,$M$2,"")))</f>
        <v>1</v>
      </c>
      <c r="N1044" s="13"/>
    </row>
    <row r="1045" spans="1:14" ht="15.75">
      <c r="A1045" s="23"/>
      <c r="B1045" s="279"/>
      <c r="C1045" s="280">
        <v>101</v>
      </c>
      <c r="D1045" s="281" t="s">
        <v>1180</v>
      </c>
      <c r="E1045" s="282">
        <f>F1045+G1045+H1045</f>
        <v>35450</v>
      </c>
      <c r="F1045" s="152"/>
      <c r="G1045" s="153">
        <v>35450</v>
      </c>
      <c r="H1045" s="1378"/>
      <c r="I1045" s="152"/>
      <c r="J1045" s="153">
        <v>38703</v>
      </c>
      <c r="K1045" s="1378"/>
      <c r="L1045" s="282">
        <f>I1045+J1045+K1045</f>
        <v>38703</v>
      </c>
      <c r="M1045" s="12">
        <f aca="true" t="shared" si="245" ref="M1045:M1112">(IF($E1045&lt;&gt;0,$M$2,IF($L1045&lt;&gt;0,$M$2,"")))</f>
        <v>1</v>
      </c>
      <c r="N1045" s="13"/>
    </row>
    <row r="1046" spans="1:14" ht="15.75">
      <c r="A1046" s="10"/>
      <c r="B1046" s="279"/>
      <c r="C1046" s="286">
        <v>102</v>
      </c>
      <c r="D1046" s="287" t="s">
        <v>1181</v>
      </c>
      <c r="E1046" s="288">
        <f>F1046+G1046+H1046</f>
        <v>0</v>
      </c>
      <c r="F1046" s="173"/>
      <c r="G1046" s="174"/>
      <c r="H1046" s="1381"/>
      <c r="I1046" s="173"/>
      <c r="J1046" s="174"/>
      <c r="K1046" s="1381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200</v>
      </c>
      <c r="C1047" s="1750" t="s">
        <v>1182</v>
      </c>
      <c r="D1047" s="1751"/>
      <c r="E1047" s="274">
        <f aca="true" t="shared" si="246" ref="E1047:L1047">SUM(E1048:E1052)</f>
        <v>0</v>
      </c>
      <c r="F1047" s="275">
        <f t="shared" si="246"/>
        <v>0</v>
      </c>
      <c r="G1047" s="276">
        <f t="shared" si="246"/>
        <v>0</v>
      </c>
      <c r="H1047" s="277">
        <f>SUM(H1048:H1052)</f>
        <v>0</v>
      </c>
      <c r="I1047" s="275">
        <f t="shared" si="246"/>
        <v>0</v>
      </c>
      <c r="J1047" s="276">
        <f t="shared" si="246"/>
        <v>261</v>
      </c>
      <c r="K1047" s="277">
        <f t="shared" si="246"/>
        <v>0</v>
      </c>
      <c r="L1047" s="274">
        <f t="shared" si="246"/>
        <v>261</v>
      </c>
      <c r="M1047" s="12">
        <f t="shared" si="245"/>
        <v>1</v>
      </c>
      <c r="N1047" s="13"/>
    </row>
    <row r="1048" spans="1:14" ht="15.75">
      <c r="A1048" s="10"/>
      <c r="B1048" s="292"/>
      <c r="C1048" s="280">
        <v>201</v>
      </c>
      <c r="D1048" s="281" t="s">
        <v>1183</v>
      </c>
      <c r="E1048" s="282">
        <f>F1048+G1048+H1048</f>
        <v>0</v>
      </c>
      <c r="F1048" s="152"/>
      <c r="G1048" s="153"/>
      <c r="H1048" s="1378"/>
      <c r="I1048" s="152"/>
      <c r="J1048" s="153"/>
      <c r="K1048" s="1378"/>
      <c r="L1048" s="282">
        <f>I1048+J1048+K1048</f>
        <v>0</v>
      </c>
      <c r="M1048" s="12">
        <f t="shared" si="245"/>
      </c>
      <c r="N1048" s="13"/>
    </row>
    <row r="1049" spans="1:14" ht="15.75">
      <c r="A1049" s="10"/>
      <c r="B1049" s="293"/>
      <c r="C1049" s="294">
        <v>202</v>
      </c>
      <c r="D1049" s="295" t="s">
        <v>1184</v>
      </c>
      <c r="E1049" s="296">
        <f>F1049+G1049+H1049</f>
        <v>0</v>
      </c>
      <c r="F1049" s="158"/>
      <c r="G1049" s="159"/>
      <c r="H1049" s="1380"/>
      <c r="I1049" s="158"/>
      <c r="J1049" s="159"/>
      <c r="K1049" s="1380"/>
      <c r="L1049" s="296">
        <f>I1049+J1049+K1049</f>
        <v>0</v>
      </c>
      <c r="M1049" s="12">
        <f t="shared" si="245"/>
      </c>
      <c r="N1049" s="13"/>
    </row>
    <row r="1050" spans="1:14" ht="31.5">
      <c r="A1050" s="10"/>
      <c r="B1050" s="300"/>
      <c r="C1050" s="294">
        <v>205</v>
      </c>
      <c r="D1050" s="295" t="s">
        <v>1437</v>
      </c>
      <c r="E1050" s="296">
        <f>F1050+G1050+H1050</f>
        <v>0</v>
      </c>
      <c r="F1050" s="158"/>
      <c r="G1050" s="159"/>
      <c r="H1050" s="1380"/>
      <c r="I1050" s="158"/>
      <c r="J1050" s="159"/>
      <c r="K1050" s="1380"/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0"/>
      <c r="C1051" s="294">
        <v>208</v>
      </c>
      <c r="D1051" s="301" t="s">
        <v>1438</v>
      </c>
      <c r="E1051" s="296">
        <f>F1051+G1051+H1051</f>
        <v>0</v>
      </c>
      <c r="F1051" s="158"/>
      <c r="G1051" s="159"/>
      <c r="H1051" s="1380"/>
      <c r="I1051" s="158"/>
      <c r="J1051" s="159">
        <v>261</v>
      </c>
      <c r="K1051" s="1380"/>
      <c r="L1051" s="296">
        <f>I1051+J1051+K1051</f>
        <v>261</v>
      </c>
      <c r="M1051" s="12">
        <f t="shared" si="245"/>
        <v>1</v>
      </c>
      <c r="N1051" s="13"/>
    </row>
    <row r="1052" spans="1:14" ht="15.75">
      <c r="A1052" s="10"/>
      <c r="B1052" s="292"/>
      <c r="C1052" s="286">
        <v>209</v>
      </c>
      <c r="D1052" s="302" t="s">
        <v>1439</v>
      </c>
      <c r="E1052" s="288">
        <f>F1052+G1052+H1052</f>
        <v>0</v>
      </c>
      <c r="F1052" s="173"/>
      <c r="G1052" s="174"/>
      <c r="H1052" s="1381"/>
      <c r="I1052" s="173"/>
      <c r="J1052" s="174"/>
      <c r="K1052" s="1381"/>
      <c r="L1052" s="288">
        <f>I1052+J1052+K1052</f>
        <v>0</v>
      </c>
      <c r="M1052" s="12">
        <f t="shared" si="245"/>
      </c>
      <c r="N1052" s="13"/>
    </row>
    <row r="1053" spans="1:14" ht="15.75">
      <c r="A1053" s="10"/>
      <c r="B1053" s="273">
        <v>500</v>
      </c>
      <c r="C1053" s="1752" t="s">
        <v>339</v>
      </c>
      <c r="D1053" s="1753"/>
      <c r="E1053" s="274">
        <f aca="true" t="shared" si="247" ref="E1053:L1053">SUM(E1054:E1060)</f>
        <v>6914</v>
      </c>
      <c r="F1053" s="275">
        <f t="shared" si="247"/>
        <v>0</v>
      </c>
      <c r="G1053" s="276">
        <f t="shared" si="247"/>
        <v>6914</v>
      </c>
      <c r="H1053" s="277">
        <f>SUM(H1054:H1060)</f>
        <v>0</v>
      </c>
      <c r="I1053" s="275">
        <f t="shared" si="247"/>
        <v>0</v>
      </c>
      <c r="J1053" s="276">
        <f t="shared" si="247"/>
        <v>7501</v>
      </c>
      <c r="K1053" s="277">
        <f t="shared" si="247"/>
        <v>0</v>
      </c>
      <c r="L1053" s="274">
        <f t="shared" si="247"/>
        <v>7501</v>
      </c>
      <c r="M1053" s="12">
        <f t="shared" si="245"/>
        <v>1</v>
      </c>
      <c r="N1053" s="13"/>
    </row>
    <row r="1054" spans="1:14" ht="18" customHeight="1">
      <c r="A1054" s="10"/>
      <c r="B1054" s="292"/>
      <c r="C1054" s="303">
        <v>551</v>
      </c>
      <c r="D1054" s="304" t="s">
        <v>340</v>
      </c>
      <c r="E1054" s="282">
        <f aca="true" t="shared" si="248" ref="E1054:E1061">F1054+G1054+H1054</f>
        <v>4767</v>
      </c>
      <c r="F1054" s="152"/>
      <c r="G1054" s="153">
        <v>4767</v>
      </c>
      <c r="H1054" s="1378"/>
      <c r="I1054" s="152"/>
      <c r="J1054" s="153">
        <v>5089</v>
      </c>
      <c r="K1054" s="1378"/>
      <c r="L1054" s="282">
        <f aca="true" t="shared" si="249" ref="L1054:L1061">I1054+J1054+K1054</f>
        <v>5089</v>
      </c>
      <c r="M1054" s="12">
        <f t="shared" si="245"/>
        <v>1</v>
      </c>
      <c r="N1054" s="13"/>
    </row>
    <row r="1055" spans="1:14" ht="15.75">
      <c r="A1055" s="10"/>
      <c r="B1055" s="292"/>
      <c r="C1055" s="305">
        <v>552</v>
      </c>
      <c r="D1055" s="306" t="s">
        <v>126</v>
      </c>
      <c r="E1055" s="296">
        <f t="shared" si="248"/>
        <v>0</v>
      </c>
      <c r="F1055" s="158"/>
      <c r="G1055" s="159"/>
      <c r="H1055" s="1380"/>
      <c r="I1055" s="158"/>
      <c r="J1055" s="159"/>
      <c r="K1055" s="1380"/>
      <c r="L1055" s="296">
        <f t="shared" si="249"/>
        <v>0</v>
      </c>
      <c r="M1055" s="12">
        <f t="shared" si="245"/>
      </c>
      <c r="N1055" s="13"/>
    </row>
    <row r="1056" spans="1:14" ht="15.75">
      <c r="A1056" s="10"/>
      <c r="B1056" s="307"/>
      <c r="C1056" s="305">
        <v>558</v>
      </c>
      <c r="D1056" s="308" t="s">
        <v>87</v>
      </c>
      <c r="E1056" s="296">
        <f>F1056+G1056+H1056</f>
        <v>0</v>
      </c>
      <c r="F1056" s="489">
        <v>0</v>
      </c>
      <c r="G1056" s="490">
        <v>0</v>
      </c>
      <c r="H1056" s="160">
        <v>0</v>
      </c>
      <c r="I1056" s="489">
        <v>0</v>
      </c>
      <c r="J1056" s="490">
        <v>0</v>
      </c>
      <c r="K1056" s="160">
        <v>0</v>
      </c>
      <c r="L1056" s="296">
        <f>I1056+J1056+K1056</f>
        <v>0</v>
      </c>
      <c r="M1056" s="12">
        <f t="shared" si="245"/>
      </c>
      <c r="N1056" s="13"/>
    </row>
    <row r="1057" spans="1:14" ht="15.75">
      <c r="A1057" s="10"/>
      <c r="B1057" s="307"/>
      <c r="C1057" s="305">
        <v>560</v>
      </c>
      <c r="D1057" s="308" t="s">
        <v>341</v>
      </c>
      <c r="E1057" s="296">
        <f t="shared" si="248"/>
        <v>1702</v>
      </c>
      <c r="F1057" s="158"/>
      <c r="G1057" s="159">
        <v>1702</v>
      </c>
      <c r="H1057" s="1380"/>
      <c r="I1057" s="158"/>
      <c r="J1057" s="159">
        <v>1907</v>
      </c>
      <c r="K1057" s="1380"/>
      <c r="L1057" s="296">
        <f t="shared" si="249"/>
        <v>1907</v>
      </c>
      <c r="M1057" s="12">
        <f t="shared" si="245"/>
        <v>1</v>
      </c>
      <c r="N1057" s="13"/>
    </row>
    <row r="1058" spans="1:14" ht="15.75">
      <c r="A1058" s="10"/>
      <c r="B1058" s="307"/>
      <c r="C1058" s="305">
        <v>580</v>
      </c>
      <c r="D1058" s="306" t="s">
        <v>342</v>
      </c>
      <c r="E1058" s="296">
        <f t="shared" si="248"/>
        <v>445</v>
      </c>
      <c r="F1058" s="158"/>
      <c r="G1058" s="159">
        <v>445</v>
      </c>
      <c r="H1058" s="1380"/>
      <c r="I1058" s="158"/>
      <c r="J1058" s="159">
        <v>505</v>
      </c>
      <c r="K1058" s="1380"/>
      <c r="L1058" s="296">
        <f t="shared" si="249"/>
        <v>505</v>
      </c>
      <c r="M1058" s="12">
        <f t="shared" si="245"/>
        <v>1</v>
      </c>
      <c r="N1058" s="13"/>
    </row>
    <row r="1059" spans="1:14" ht="30">
      <c r="A1059" s="10"/>
      <c r="B1059" s="292"/>
      <c r="C1059" s="305">
        <v>588</v>
      </c>
      <c r="D1059" s="306" t="s">
        <v>89</v>
      </c>
      <c r="E1059" s="296">
        <f>F1059+G1059+H1059</f>
        <v>0</v>
      </c>
      <c r="F1059" s="489">
        <v>0</v>
      </c>
      <c r="G1059" s="490">
        <v>0</v>
      </c>
      <c r="H1059" s="160">
        <v>0</v>
      </c>
      <c r="I1059" s="489">
        <v>0</v>
      </c>
      <c r="J1059" s="490">
        <v>0</v>
      </c>
      <c r="K1059" s="160">
        <v>0</v>
      </c>
      <c r="L1059" s="296">
        <f>I1059+J1059+K1059</f>
        <v>0</v>
      </c>
      <c r="M1059" s="12">
        <f t="shared" si="245"/>
      </c>
      <c r="N1059" s="13"/>
    </row>
    <row r="1060" spans="1:14" ht="31.5">
      <c r="A1060" s="10"/>
      <c r="B1060" s="292"/>
      <c r="C1060" s="309">
        <v>590</v>
      </c>
      <c r="D1060" s="310" t="s">
        <v>343</v>
      </c>
      <c r="E1060" s="288">
        <f t="shared" si="248"/>
        <v>0</v>
      </c>
      <c r="F1060" s="173"/>
      <c r="G1060" s="174"/>
      <c r="H1060" s="1381"/>
      <c r="I1060" s="173"/>
      <c r="J1060" s="174"/>
      <c r="K1060" s="1381"/>
      <c r="L1060" s="288">
        <f t="shared" si="249"/>
        <v>0</v>
      </c>
      <c r="M1060" s="12">
        <f t="shared" si="245"/>
      </c>
      <c r="N1060" s="13"/>
    </row>
    <row r="1061" spans="1:14" ht="15.75">
      <c r="A1061" s="10"/>
      <c r="B1061" s="273">
        <v>800</v>
      </c>
      <c r="C1061" s="1765" t="s">
        <v>344</v>
      </c>
      <c r="D1061" s="1766"/>
      <c r="E1061" s="311">
        <f t="shared" si="248"/>
        <v>0</v>
      </c>
      <c r="F1061" s="1382"/>
      <c r="G1061" s="1383"/>
      <c r="H1061" s="1384"/>
      <c r="I1061" s="1382"/>
      <c r="J1061" s="1383"/>
      <c r="K1061" s="1384"/>
      <c r="L1061" s="311">
        <f t="shared" si="249"/>
        <v>0</v>
      </c>
      <c r="M1061" s="12">
        <f t="shared" si="245"/>
      </c>
      <c r="N1061" s="13"/>
    </row>
    <row r="1062" spans="1:14" ht="15.75">
      <c r="A1062" s="22">
        <v>5</v>
      </c>
      <c r="B1062" s="273">
        <v>1000</v>
      </c>
      <c r="C1062" s="1750" t="s">
        <v>345</v>
      </c>
      <c r="D1062" s="1751"/>
      <c r="E1062" s="311">
        <f aca="true" t="shared" si="250" ref="E1062:L1062">SUM(E1063:E1079)</f>
        <v>0</v>
      </c>
      <c r="F1062" s="275">
        <f t="shared" si="250"/>
        <v>0</v>
      </c>
      <c r="G1062" s="276">
        <f t="shared" si="250"/>
        <v>0</v>
      </c>
      <c r="H1062" s="277">
        <f>SUM(H1063:H1079)</f>
        <v>0</v>
      </c>
      <c r="I1062" s="275">
        <f t="shared" si="250"/>
        <v>0</v>
      </c>
      <c r="J1062" s="276">
        <f t="shared" si="250"/>
        <v>0</v>
      </c>
      <c r="K1062" s="277">
        <f t="shared" si="250"/>
        <v>0</v>
      </c>
      <c r="L1062" s="311">
        <f t="shared" si="250"/>
        <v>0</v>
      </c>
      <c r="M1062" s="12">
        <f t="shared" si="245"/>
      </c>
      <c r="N1062" s="13"/>
    </row>
    <row r="1063" spans="1:14" ht="15.75">
      <c r="A1063" s="23">
        <v>10</v>
      </c>
      <c r="B1063" s="293"/>
      <c r="C1063" s="280">
        <v>1011</v>
      </c>
      <c r="D1063" s="312" t="s">
        <v>346</v>
      </c>
      <c r="E1063" s="282">
        <f aca="true" t="shared" si="251" ref="E1063:E1079">F1063+G1063+H1063</f>
        <v>0</v>
      </c>
      <c r="F1063" s="152"/>
      <c r="G1063" s="153"/>
      <c r="H1063" s="1378"/>
      <c r="I1063" s="152"/>
      <c r="J1063" s="153"/>
      <c r="K1063" s="1378"/>
      <c r="L1063" s="282">
        <f aca="true" t="shared" si="252" ref="L1063:L1079">I1063+J1063+K1063</f>
        <v>0</v>
      </c>
      <c r="M1063" s="12">
        <f t="shared" si="245"/>
      </c>
      <c r="N1063" s="13"/>
    </row>
    <row r="1064" spans="1:14" ht="15.75">
      <c r="A1064" s="23">
        <v>15</v>
      </c>
      <c r="B1064" s="293"/>
      <c r="C1064" s="294">
        <v>1012</v>
      </c>
      <c r="D1064" s="295" t="s">
        <v>347</v>
      </c>
      <c r="E1064" s="296">
        <f t="shared" si="251"/>
        <v>0</v>
      </c>
      <c r="F1064" s="158"/>
      <c r="G1064" s="159"/>
      <c r="H1064" s="1380"/>
      <c r="I1064" s="158"/>
      <c r="J1064" s="159"/>
      <c r="K1064" s="1380"/>
      <c r="L1064" s="296">
        <f t="shared" si="252"/>
        <v>0</v>
      </c>
      <c r="M1064" s="12">
        <f t="shared" si="245"/>
      </c>
      <c r="N1064" s="13"/>
    </row>
    <row r="1065" spans="1:14" ht="15.75">
      <c r="A1065" s="22">
        <v>35</v>
      </c>
      <c r="B1065" s="293"/>
      <c r="C1065" s="294">
        <v>1013</v>
      </c>
      <c r="D1065" s="295" t="s">
        <v>348</v>
      </c>
      <c r="E1065" s="296">
        <f t="shared" si="251"/>
        <v>0</v>
      </c>
      <c r="F1065" s="158"/>
      <c r="G1065" s="159"/>
      <c r="H1065" s="1380"/>
      <c r="I1065" s="158"/>
      <c r="J1065" s="159"/>
      <c r="K1065" s="1380"/>
      <c r="L1065" s="296">
        <f t="shared" si="252"/>
        <v>0</v>
      </c>
      <c r="M1065" s="12">
        <f t="shared" si="245"/>
      </c>
      <c r="N1065" s="13"/>
    </row>
    <row r="1066" spans="1:14" ht="15.75">
      <c r="A1066" s="23">
        <v>40</v>
      </c>
      <c r="B1066" s="293"/>
      <c r="C1066" s="294">
        <v>1014</v>
      </c>
      <c r="D1066" s="295" t="s">
        <v>349</v>
      </c>
      <c r="E1066" s="296">
        <f t="shared" si="251"/>
        <v>0</v>
      </c>
      <c r="F1066" s="158"/>
      <c r="G1066" s="159"/>
      <c r="H1066" s="1380"/>
      <c r="I1066" s="158"/>
      <c r="J1066" s="159"/>
      <c r="K1066" s="1380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45</v>
      </c>
      <c r="B1067" s="293"/>
      <c r="C1067" s="294">
        <v>1015</v>
      </c>
      <c r="D1067" s="295" t="s">
        <v>350</v>
      </c>
      <c r="E1067" s="296">
        <f t="shared" si="251"/>
        <v>0</v>
      </c>
      <c r="F1067" s="158"/>
      <c r="G1067" s="159"/>
      <c r="H1067" s="1380"/>
      <c r="I1067" s="158"/>
      <c r="J1067" s="159"/>
      <c r="K1067" s="1380"/>
      <c r="L1067" s="296">
        <f t="shared" si="252"/>
        <v>0</v>
      </c>
      <c r="M1067" s="12">
        <f t="shared" si="245"/>
      </c>
      <c r="N1067" s="13"/>
    </row>
    <row r="1068" spans="1:14" ht="15.75">
      <c r="A1068" s="23">
        <v>50</v>
      </c>
      <c r="B1068" s="293"/>
      <c r="C1068" s="313">
        <v>1016</v>
      </c>
      <c r="D1068" s="314" t="s">
        <v>351</v>
      </c>
      <c r="E1068" s="315">
        <f t="shared" si="251"/>
        <v>0</v>
      </c>
      <c r="F1068" s="164"/>
      <c r="G1068" s="165"/>
      <c r="H1068" s="1379"/>
      <c r="I1068" s="164"/>
      <c r="J1068" s="165"/>
      <c r="K1068" s="1379"/>
      <c r="L1068" s="315">
        <f t="shared" si="252"/>
        <v>0</v>
      </c>
      <c r="M1068" s="12">
        <f t="shared" si="245"/>
      </c>
      <c r="N1068" s="13"/>
    </row>
    <row r="1069" spans="1:14" ht="15.75">
      <c r="A1069" s="23">
        <v>55</v>
      </c>
      <c r="B1069" s="279"/>
      <c r="C1069" s="319">
        <v>1020</v>
      </c>
      <c r="D1069" s="320" t="s">
        <v>352</v>
      </c>
      <c r="E1069" s="321">
        <f t="shared" si="251"/>
        <v>0</v>
      </c>
      <c r="F1069" s="454"/>
      <c r="G1069" s="455"/>
      <c r="H1069" s="1388"/>
      <c r="I1069" s="454"/>
      <c r="J1069" s="455"/>
      <c r="K1069" s="1388"/>
      <c r="L1069" s="321">
        <f t="shared" si="252"/>
        <v>0</v>
      </c>
      <c r="M1069" s="12">
        <f t="shared" si="245"/>
      </c>
      <c r="N1069" s="13"/>
    </row>
    <row r="1070" spans="1:14" ht="15.75">
      <c r="A1070" s="23">
        <v>60</v>
      </c>
      <c r="B1070" s="293"/>
      <c r="C1070" s="325">
        <v>1030</v>
      </c>
      <c r="D1070" s="326" t="s">
        <v>353</v>
      </c>
      <c r="E1070" s="327">
        <f t="shared" si="251"/>
        <v>0</v>
      </c>
      <c r="F1070" s="449"/>
      <c r="G1070" s="450"/>
      <c r="H1070" s="1385"/>
      <c r="I1070" s="449"/>
      <c r="J1070" s="450"/>
      <c r="K1070" s="1385"/>
      <c r="L1070" s="327">
        <f t="shared" si="252"/>
        <v>0</v>
      </c>
      <c r="M1070" s="12">
        <f t="shared" si="245"/>
      </c>
      <c r="N1070" s="13"/>
    </row>
    <row r="1071" spans="1:14" ht="15.75">
      <c r="A1071" s="22">
        <v>65</v>
      </c>
      <c r="B1071" s="293"/>
      <c r="C1071" s="319">
        <v>1051</v>
      </c>
      <c r="D1071" s="332" t="s">
        <v>354</v>
      </c>
      <c r="E1071" s="321">
        <f t="shared" si="251"/>
        <v>0</v>
      </c>
      <c r="F1071" s="454"/>
      <c r="G1071" s="455"/>
      <c r="H1071" s="1388"/>
      <c r="I1071" s="454"/>
      <c r="J1071" s="455"/>
      <c r="K1071" s="1388"/>
      <c r="L1071" s="321">
        <f t="shared" si="252"/>
        <v>0</v>
      </c>
      <c r="M1071" s="12">
        <f t="shared" si="245"/>
      </c>
      <c r="N1071" s="13"/>
    </row>
    <row r="1072" spans="1:14" ht="15.75">
      <c r="A1072" s="23">
        <v>70</v>
      </c>
      <c r="B1072" s="293"/>
      <c r="C1072" s="294">
        <v>1052</v>
      </c>
      <c r="D1072" s="295" t="s">
        <v>355</v>
      </c>
      <c r="E1072" s="296">
        <f t="shared" si="251"/>
        <v>0</v>
      </c>
      <c r="F1072" s="158"/>
      <c r="G1072" s="159"/>
      <c r="H1072" s="1380"/>
      <c r="I1072" s="158"/>
      <c r="J1072" s="159"/>
      <c r="K1072" s="1380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75</v>
      </c>
      <c r="B1073" s="293"/>
      <c r="C1073" s="325">
        <v>1053</v>
      </c>
      <c r="D1073" s="326" t="s">
        <v>90</v>
      </c>
      <c r="E1073" s="327">
        <f t="shared" si="251"/>
        <v>0</v>
      </c>
      <c r="F1073" s="449"/>
      <c r="G1073" s="450"/>
      <c r="H1073" s="1385"/>
      <c r="I1073" s="449"/>
      <c r="J1073" s="450"/>
      <c r="K1073" s="1385"/>
      <c r="L1073" s="327">
        <f t="shared" si="252"/>
        <v>0</v>
      </c>
      <c r="M1073" s="12">
        <f t="shared" si="245"/>
      </c>
      <c r="N1073" s="13"/>
    </row>
    <row r="1074" spans="1:14" ht="15.75">
      <c r="A1074" s="23">
        <v>80</v>
      </c>
      <c r="B1074" s="293"/>
      <c r="C1074" s="319">
        <v>1062</v>
      </c>
      <c r="D1074" s="320" t="s">
        <v>356</v>
      </c>
      <c r="E1074" s="321">
        <f t="shared" si="251"/>
        <v>0</v>
      </c>
      <c r="F1074" s="454"/>
      <c r="G1074" s="455"/>
      <c r="H1074" s="1388"/>
      <c r="I1074" s="454"/>
      <c r="J1074" s="455"/>
      <c r="K1074" s="1388"/>
      <c r="L1074" s="321">
        <f t="shared" si="252"/>
        <v>0</v>
      </c>
      <c r="M1074" s="12">
        <f t="shared" si="245"/>
      </c>
      <c r="N1074" s="13"/>
    </row>
    <row r="1075" spans="1:14" ht="15.75">
      <c r="A1075" s="23">
        <v>80</v>
      </c>
      <c r="B1075" s="293"/>
      <c r="C1075" s="325">
        <v>1063</v>
      </c>
      <c r="D1075" s="333" t="s">
        <v>16</v>
      </c>
      <c r="E1075" s="327">
        <f t="shared" si="251"/>
        <v>0</v>
      </c>
      <c r="F1075" s="449"/>
      <c r="G1075" s="450"/>
      <c r="H1075" s="1385"/>
      <c r="I1075" s="449"/>
      <c r="J1075" s="450"/>
      <c r="K1075" s="1385"/>
      <c r="L1075" s="327">
        <f t="shared" si="252"/>
        <v>0</v>
      </c>
      <c r="M1075" s="12">
        <f t="shared" si="245"/>
      </c>
      <c r="N1075" s="13"/>
    </row>
    <row r="1076" spans="1:14" ht="15.75">
      <c r="A1076" s="23">
        <v>85</v>
      </c>
      <c r="B1076" s="293"/>
      <c r="C1076" s="334">
        <v>1069</v>
      </c>
      <c r="D1076" s="335" t="s">
        <v>357</v>
      </c>
      <c r="E1076" s="336">
        <f t="shared" si="251"/>
        <v>0</v>
      </c>
      <c r="F1076" s="600"/>
      <c r="G1076" s="601"/>
      <c r="H1076" s="1387"/>
      <c r="I1076" s="600"/>
      <c r="J1076" s="601"/>
      <c r="K1076" s="1387"/>
      <c r="L1076" s="336">
        <f t="shared" si="252"/>
        <v>0</v>
      </c>
      <c r="M1076" s="12">
        <f t="shared" si="245"/>
      </c>
      <c r="N1076" s="13"/>
    </row>
    <row r="1077" spans="1:14" ht="15.75">
      <c r="A1077" s="23">
        <v>90</v>
      </c>
      <c r="B1077" s="279"/>
      <c r="C1077" s="319">
        <v>1091</v>
      </c>
      <c r="D1077" s="332" t="s">
        <v>127</v>
      </c>
      <c r="E1077" s="321">
        <f t="shared" si="251"/>
        <v>0</v>
      </c>
      <c r="F1077" s="454"/>
      <c r="G1077" s="455"/>
      <c r="H1077" s="1388"/>
      <c r="I1077" s="454"/>
      <c r="J1077" s="455"/>
      <c r="K1077" s="1388"/>
      <c r="L1077" s="321">
        <f t="shared" si="252"/>
        <v>0</v>
      </c>
      <c r="M1077" s="12">
        <f t="shared" si="245"/>
      </c>
      <c r="N1077" s="13"/>
    </row>
    <row r="1078" spans="1:14" ht="15.75">
      <c r="A1078" s="23">
        <v>90</v>
      </c>
      <c r="B1078" s="293"/>
      <c r="C1078" s="294">
        <v>1092</v>
      </c>
      <c r="D1078" s="295" t="s">
        <v>452</v>
      </c>
      <c r="E1078" s="296">
        <f t="shared" si="251"/>
        <v>0</v>
      </c>
      <c r="F1078" s="158"/>
      <c r="G1078" s="159"/>
      <c r="H1078" s="1380"/>
      <c r="I1078" s="158"/>
      <c r="J1078" s="159"/>
      <c r="K1078" s="1380"/>
      <c r="L1078" s="296">
        <f t="shared" si="252"/>
        <v>0</v>
      </c>
      <c r="M1078" s="12">
        <f t="shared" si="245"/>
      </c>
      <c r="N1078" s="13"/>
    </row>
    <row r="1079" spans="1:14" ht="15.75">
      <c r="A1079" s="22">
        <v>115</v>
      </c>
      <c r="B1079" s="293"/>
      <c r="C1079" s="286">
        <v>1098</v>
      </c>
      <c r="D1079" s="340" t="s">
        <v>358</v>
      </c>
      <c r="E1079" s="288">
        <f t="shared" si="251"/>
        <v>0</v>
      </c>
      <c r="F1079" s="173"/>
      <c r="G1079" s="174"/>
      <c r="H1079" s="1381"/>
      <c r="I1079" s="173"/>
      <c r="J1079" s="174"/>
      <c r="K1079" s="1381"/>
      <c r="L1079" s="288">
        <f t="shared" si="252"/>
        <v>0</v>
      </c>
      <c r="M1079" s="12">
        <f t="shared" si="245"/>
      </c>
      <c r="N1079" s="13"/>
    </row>
    <row r="1080" spans="1:14" ht="15.75">
      <c r="A1080" s="22">
        <v>125</v>
      </c>
      <c r="B1080" s="273">
        <v>1900</v>
      </c>
      <c r="C1080" s="1738" t="s">
        <v>419</v>
      </c>
      <c r="D1080" s="1739"/>
      <c r="E1080" s="311">
        <f aca="true" t="shared" si="253" ref="E1080:L1080">SUM(E1081:E1083)</f>
        <v>0</v>
      </c>
      <c r="F1080" s="275">
        <f t="shared" si="253"/>
        <v>0</v>
      </c>
      <c r="G1080" s="276">
        <f t="shared" si="253"/>
        <v>0</v>
      </c>
      <c r="H1080" s="277">
        <f>SUM(H1081:H1083)</f>
        <v>0</v>
      </c>
      <c r="I1080" s="275">
        <f t="shared" si="253"/>
        <v>0</v>
      </c>
      <c r="J1080" s="276">
        <f t="shared" si="253"/>
        <v>0</v>
      </c>
      <c r="K1080" s="277">
        <f t="shared" si="253"/>
        <v>0</v>
      </c>
      <c r="L1080" s="311">
        <f t="shared" si="253"/>
        <v>0</v>
      </c>
      <c r="M1080" s="12">
        <f t="shared" si="245"/>
      </c>
      <c r="N1080" s="13"/>
    </row>
    <row r="1081" spans="1:14" ht="31.5">
      <c r="A1081" s="23">
        <v>130</v>
      </c>
      <c r="B1081" s="293"/>
      <c r="C1081" s="280">
        <v>1901</v>
      </c>
      <c r="D1081" s="341" t="s">
        <v>128</v>
      </c>
      <c r="E1081" s="282">
        <f>F1081+G1081+H1081</f>
        <v>0</v>
      </c>
      <c r="F1081" s="152"/>
      <c r="G1081" s="153"/>
      <c r="H1081" s="1378"/>
      <c r="I1081" s="152"/>
      <c r="J1081" s="153"/>
      <c r="K1081" s="1378"/>
      <c r="L1081" s="282">
        <f>I1081+J1081+K1081</f>
        <v>0</v>
      </c>
      <c r="M1081" s="12">
        <f t="shared" si="245"/>
      </c>
      <c r="N1081" s="13"/>
    </row>
    <row r="1082" spans="1:14" ht="31.5">
      <c r="A1082" s="23">
        <v>135</v>
      </c>
      <c r="B1082" s="342"/>
      <c r="C1082" s="294">
        <v>1981</v>
      </c>
      <c r="D1082" s="343" t="s">
        <v>129</v>
      </c>
      <c r="E1082" s="296">
        <f>F1082+G1082+H1082</f>
        <v>0</v>
      </c>
      <c r="F1082" s="158"/>
      <c r="G1082" s="159"/>
      <c r="H1082" s="1380"/>
      <c r="I1082" s="158"/>
      <c r="J1082" s="159"/>
      <c r="K1082" s="1380"/>
      <c r="L1082" s="296">
        <f>I1082+J1082+K1082</f>
        <v>0</v>
      </c>
      <c r="M1082" s="12">
        <f t="shared" si="245"/>
      </c>
      <c r="N1082" s="13"/>
    </row>
    <row r="1083" spans="1:14" ht="31.5">
      <c r="A1083" s="23">
        <v>140</v>
      </c>
      <c r="B1083" s="293"/>
      <c r="C1083" s="286">
        <v>1991</v>
      </c>
      <c r="D1083" s="344" t="s">
        <v>130</v>
      </c>
      <c r="E1083" s="288">
        <f>F1083+G1083+H1083</f>
        <v>0</v>
      </c>
      <c r="F1083" s="173"/>
      <c r="G1083" s="174"/>
      <c r="H1083" s="1381"/>
      <c r="I1083" s="173"/>
      <c r="J1083" s="174"/>
      <c r="K1083" s="1381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145</v>
      </c>
      <c r="B1084" s="273">
        <v>2100</v>
      </c>
      <c r="C1084" s="1738" t="s">
        <v>1157</v>
      </c>
      <c r="D1084" s="1739"/>
      <c r="E1084" s="311">
        <f aca="true" t="shared" si="254" ref="E1084:L1084">SUM(E1085:E1089)</f>
        <v>0</v>
      </c>
      <c r="F1084" s="275">
        <f t="shared" si="254"/>
        <v>0</v>
      </c>
      <c r="G1084" s="276">
        <f t="shared" si="254"/>
        <v>0</v>
      </c>
      <c r="H1084" s="277">
        <f>SUM(H1085:H1089)</f>
        <v>0</v>
      </c>
      <c r="I1084" s="275">
        <f t="shared" si="254"/>
        <v>0</v>
      </c>
      <c r="J1084" s="276">
        <f t="shared" si="254"/>
        <v>0</v>
      </c>
      <c r="K1084" s="277">
        <f t="shared" si="254"/>
        <v>0</v>
      </c>
      <c r="L1084" s="311">
        <f t="shared" si="254"/>
        <v>0</v>
      </c>
      <c r="M1084" s="12">
        <f t="shared" si="245"/>
      </c>
      <c r="N1084" s="13"/>
    </row>
    <row r="1085" spans="1:14" ht="15.75">
      <c r="A1085" s="23">
        <v>150</v>
      </c>
      <c r="B1085" s="293"/>
      <c r="C1085" s="280">
        <v>2110</v>
      </c>
      <c r="D1085" s="345" t="s">
        <v>359</v>
      </c>
      <c r="E1085" s="282">
        <f>F1085+G1085+H1085</f>
        <v>0</v>
      </c>
      <c r="F1085" s="152"/>
      <c r="G1085" s="153"/>
      <c r="H1085" s="1378"/>
      <c r="I1085" s="152"/>
      <c r="J1085" s="153"/>
      <c r="K1085" s="1378"/>
      <c r="L1085" s="282">
        <f>I1085+J1085+K1085</f>
        <v>0</v>
      </c>
      <c r="M1085" s="12">
        <f t="shared" si="245"/>
      </c>
      <c r="N1085" s="13"/>
    </row>
    <row r="1086" spans="1:14" ht="15.75">
      <c r="A1086" s="23">
        <v>155</v>
      </c>
      <c r="B1086" s="342"/>
      <c r="C1086" s="294">
        <v>2120</v>
      </c>
      <c r="D1086" s="301" t="s">
        <v>360</v>
      </c>
      <c r="E1086" s="296">
        <f>F1086+G1086+H1086</f>
        <v>0</v>
      </c>
      <c r="F1086" s="158"/>
      <c r="G1086" s="159"/>
      <c r="H1086" s="1380"/>
      <c r="I1086" s="158"/>
      <c r="J1086" s="159"/>
      <c r="K1086" s="1380"/>
      <c r="L1086" s="296">
        <f>I1086+J1086+K1086</f>
        <v>0</v>
      </c>
      <c r="M1086" s="12">
        <f t="shared" si="245"/>
      </c>
      <c r="N1086" s="13"/>
    </row>
    <row r="1087" spans="1:14" ht="15.75">
      <c r="A1087" s="23">
        <v>160</v>
      </c>
      <c r="B1087" s="342"/>
      <c r="C1087" s="294">
        <v>2125</v>
      </c>
      <c r="D1087" s="301" t="s">
        <v>361</v>
      </c>
      <c r="E1087" s="296">
        <f>F1087+G1087+H1087</f>
        <v>0</v>
      </c>
      <c r="F1087" s="489">
        <v>0</v>
      </c>
      <c r="G1087" s="490">
        <v>0</v>
      </c>
      <c r="H1087" s="160">
        <v>0</v>
      </c>
      <c r="I1087" s="489">
        <v>0</v>
      </c>
      <c r="J1087" s="490">
        <v>0</v>
      </c>
      <c r="K1087" s="160">
        <v>0</v>
      </c>
      <c r="L1087" s="296">
        <f>I1087+J1087+K1087</f>
        <v>0</v>
      </c>
      <c r="M1087" s="12">
        <f t="shared" si="245"/>
      </c>
      <c r="N1087" s="13"/>
    </row>
    <row r="1088" spans="1:14" ht="15.75">
      <c r="A1088" s="23">
        <v>165</v>
      </c>
      <c r="B1088" s="292"/>
      <c r="C1088" s="294">
        <v>2140</v>
      </c>
      <c r="D1088" s="301" t="s">
        <v>362</v>
      </c>
      <c r="E1088" s="296">
        <f>F1088+G1088+H1088</f>
        <v>0</v>
      </c>
      <c r="F1088" s="489">
        <v>0</v>
      </c>
      <c r="G1088" s="490">
        <v>0</v>
      </c>
      <c r="H1088" s="160">
        <v>0</v>
      </c>
      <c r="I1088" s="489">
        <v>0</v>
      </c>
      <c r="J1088" s="490">
        <v>0</v>
      </c>
      <c r="K1088" s="160">
        <v>0</v>
      </c>
      <c r="L1088" s="296">
        <f>I1088+J1088+K1088</f>
        <v>0</v>
      </c>
      <c r="M1088" s="12">
        <f t="shared" si="245"/>
      </c>
      <c r="N1088" s="13"/>
    </row>
    <row r="1089" spans="1:14" ht="15.75">
      <c r="A1089" s="23">
        <v>175</v>
      </c>
      <c r="B1089" s="293"/>
      <c r="C1089" s="286">
        <v>2190</v>
      </c>
      <c r="D1089" s="346" t="s">
        <v>363</v>
      </c>
      <c r="E1089" s="288">
        <f>F1089+G1089+H1089</f>
        <v>0</v>
      </c>
      <c r="F1089" s="173"/>
      <c r="G1089" s="174"/>
      <c r="H1089" s="1381"/>
      <c r="I1089" s="173"/>
      <c r="J1089" s="174"/>
      <c r="K1089" s="1381"/>
      <c r="L1089" s="288">
        <f>I1089+J1089+K1089</f>
        <v>0</v>
      </c>
      <c r="M1089" s="12">
        <f t="shared" si="245"/>
      </c>
      <c r="N1089" s="13"/>
    </row>
    <row r="1090" spans="1:14" ht="15.75">
      <c r="A1090" s="23">
        <v>180</v>
      </c>
      <c r="B1090" s="273">
        <v>2200</v>
      </c>
      <c r="C1090" s="1738" t="s">
        <v>364</v>
      </c>
      <c r="D1090" s="1739"/>
      <c r="E1090" s="311">
        <f aca="true" t="shared" si="255" ref="E1090:L1090">SUM(E1091:E1092)</f>
        <v>0</v>
      </c>
      <c r="F1090" s="275">
        <f t="shared" si="255"/>
        <v>0</v>
      </c>
      <c r="G1090" s="276">
        <f t="shared" si="255"/>
        <v>0</v>
      </c>
      <c r="H1090" s="277">
        <f>SUM(H1091:H1092)</f>
        <v>0</v>
      </c>
      <c r="I1090" s="275">
        <f t="shared" si="255"/>
        <v>0</v>
      </c>
      <c r="J1090" s="276">
        <f t="shared" si="255"/>
        <v>0</v>
      </c>
      <c r="K1090" s="277">
        <f t="shared" si="255"/>
        <v>0</v>
      </c>
      <c r="L1090" s="311">
        <f t="shared" si="255"/>
        <v>0</v>
      </c>
      <c r="M1090" s="12">
        <f t="shared" si="245"/>
      </c>
      <c r="N1090" s="13"/>
    </row>
    <row r="1091" spans="1:14" ht="15.75">
      <c r="A1091" s="23">
        <v>185</v>
      </c>
      <c r="B1091" s="293"/>
      <c r="C1091" s="280">
        <v>2221</v>
      </c>
      <c r="D1091" s="281" t="s">
        <v>453</v>
      </c>
      <c r="E1091" s="282">
        <f aca="true" t="shared" si="256" ref="E1091:E1096">F1091+G1091+H1091</f>
        <v>0</v>
      </c>
      <c r="F1091" s="152"/>
      <c r="G1091" s="153"/>
      <c r="H1091" s="1378"/>
      <c r="I1091" s="152"/>
      <c r="J1091" s="153"/>
      <c r="K1091" s="1378"/>
      <c r="L1091" s="282">
        <f aca="true" t="shared" si="257" ref="L1091:L1096">I1091+J1091+K1091</f>
        <v>0</v>
      </c>
      <c r="M1091" s="12">
        <f t="shared" si="245"/>
      </c>
      <c r="N1091" s="13"/>
    </row>
    <row r="1092" spans="1:14" ht="15.75">
      <c r="A1092" s="23">
        <v>190</v>
      </c>
      <c r="B1092" s="293"/>
      <c r="C1092" s="286">
        <v>2224</v>
      </c>
      <c r="D1092" s="287" t="s">
        <v>365</v>
      </c>
      <c r="E1092" s="288">
        <f t="shared" si="256"/>
        <v>0</v>
      </c>
      <c r="F1092" s="173"/>
      <c r="G1092" s="174"/>
      <c r="H1092" s="1381"/>
      <c r="I1092" s="173"/>
      <c r="J1092" s="174"/>
      <c r="K1092" s="1381"/>
      <c r="L1092" s="288">
        <f t="shared" si="257"/>
        <v>0</v>
      </c>
      <c r="M1092" s="12">
        <f t="shared" si="245"/>
      </c>
      <c r="N1092" s="13"/>
    </row>
    <row r="1093" spans="1:14" ht="15.75">
      <c r="A1093" s="23">
        <v>200</v>
      </c>
      <c r="B1093" s="273">
        <v>2500</v>
      </c>
      <c r="C1093" s="1738" t="s">
        <v>366</v>
      </c>
      <c r="D1093" s="1739"/>
      <c r="E1093" s="311">
        <f t="shared" si="256"/>
        <v>0</v>
      </c>
      <c r="F1093" s="1382"/>
      <c r="G1093" s="1383"/>
      <c r="H1093" s="1384"/>
      <c r="I1093" s="1382"/>
      <c r="J1093" s="1383"/>
      <c r="K1093" s="1384"/>
      <c r="L1093" s="311">
        <f t="shared" si="257"/>
        <v>0</v>
      </c>
      <c r="M1093" s="12">
        <f t="shared" si="245"/>
      </c>
      <c r="N1093" s="13"/>
    </row>
    <row r="1094" spans="1:14" ht="15.75">
      <c r="A1094" s="23">
        <v>200</v>
      </c>
      <c r="B1094" s="273">
        <v>2600</v>
      </c>
      <c r="C1094" s="1767" t="s">
        <v>367</v>
      </c>
      <c r="D1094" s="1768"/>
      <c r="E1094" s="311">
        <f t="shared" si="256"/>
        <v>0</v>
      </c>
      <c r="F1094" s="1382"/>
      <c r="G1094" s="1383"/>
      <c r="H1094" s="1384"/>
      <c r="I1094" s="1382"/>
      <c r="J1094" s="1383"/>
      <c r="K1094" s="1384"/>
      <c r="L1094" s="311">
        <f t="shared" si="257"/>
        <v>0</v>
      </c>
      <c r="M1094" s="12">
        <f t="shared" si="245"/>
      </c>
      <c r="N1094" s="13"/>
    </row>
    <row r="1095" spans="1:14" ht="15.75">
      <c r="A1095" s="23">
        <v>205</v>
      </c>
      <c r="B1095" s="273">
        <v>2700</v>
      </c>
      <c r="C1095" s="1767" t="s">
        <v>368</v>
      </c>
      <c r="D1095" s="1768"/>
      <c r="E1095" s="311">
        <f t="shared" si="256"/>
        <v>0</v>
      </c>
      <c r="F1095" s="1382"/>
      <c r="G1095" s="1383"/>
      <c r="H1095" s="1384"/>
      <c r="I1095" s="1382"/>
      <c r="J1095" s="1383"/>
      <c r="K1095" s="1384"/>
      <c r="L1095" s="311">
        <f t="shared" si="257"/>
        <v>0</v>
      </c>
      <c r="M1095" s="12">
        <f t="shared" si="245"/>
      </c>
      <c r="N1095" s="13"/>
    </row>
    <row r="1096" spans="1:14" ht="36" customHeight="1">
      <c r="A1096" s="23">
        <v>210</v>
      </c>
      <c r="B1096" s="273">
        <v>2800</v>
      </c>
      <c r="C1096" s="1767" t="s">
        <v>700</v>
      </c>
      <c r="D1096" s="1768"/>
      <c r="E1096" s="311">
        <f t="shared" si="256"/>
        <v>0</v>
      </c>
      <c r="F1096" s="1382"/>
      <c r="G1096" s="1383"/>
      <c r="H1096" s="1384"/>
      <c r="I1096" s="1382"/>
      <c r="J1096" s="1383"/>
      <c r="K1096" s="1384"/>
      <c r="L1096" s="311">
        <f t="shared" si="257"/>
        <v>0</v>
      </c>
      <c r="M1096" s="12">
        <f t="shared" si="245"/>
      </c>
      <c r="N1096" s="13"/>
    </row>
    <row r="1097" spans="1:14" ht="15.75">
      <c r="A1097" s="23">
        <v>215</v>
      </c>
      <c r="B1097" s="273">
        <v>2900</v>
      </c>
      <c r="C1097" s="1738" t="s">
        <v>369</v>
      </c>
      <c r="D1097" s="1739"/>
      <c r="E1097" s="311">
        <f>SUM(E1098:E1105)</f>
        <v>0</v>
      </c>
      <c r="F1097" s="275">
        <f>SUM(F1098:F1105)</f>
        <v>0</v>
      </c>
      <c r="G1097" s="275">
        <f aca="true" t="shared" si="258" ref="G1097:L1097">SUM(G1098:G1105)</f>
        <v>0</v>
      </c>
      <c r="H1097" s="275">
        <f t="shared" si="258"/>
        <v>0</v>
      </c>
      <c r="I1097" s="275">
        <f t="shared" si="258"/>
        <v>0</v>
      </c>
      <c r="J1097" s="275">
        <f t="shared" si="258"/>
        <v>0</v>
      </c>
      <c r="K1097" s="275">
        <f t="shared" si="258"/>
        <v>0</v>
      </c>
      <c r="L1097" s="275">
        <f t="shared" si="258"/>
        <v>0</v>
      </c>
      <c r="M1097" s="12">
        <f t="shared" si="245"/>
      </c>
      <c r="N1097" s="13"/>
    </row>
    <row r="1098" spans="1:14" ht="15.75">
      <c r="A1098" s="22">
        <v>220</v>
      </c>
      <c r="B1098" s="347"/>
      <c r="C1098" s="280">
        <v>2910</v>
      </c>
      <c r="D1098" s="348" t="s">
        <v>1034</v>
      </c>
      <c r="E1098" s="282">
        <f aca="true" t="shared" si="259" ref="E1098:E1105">F1098+G1098+H1098</f>
        <v>0</v>
      </c>
      <c r="F1098" s="152"/>
      <c r="G1098" s="153"/>
      <c r="H1098" s="1378"/>
      <c r="I1098" s="152"/>
      <c r="J1098" s="153"/>
      <c r="K1098" s="1378"/>
      <c r="L1098" s="282">
        <f aca="true" t="shared" si="260" ref="L1098:L1105">I1098+J1098+K1098</f>
        <v>0</v>
      </c>
      <c r="M1098" s="12">
        <f t="shared" si="245"/>
      </c>
      <c r="N1098" s="13"/>
    </row>
    <row r="1099" spans="1:14" ht="15.75">
      <c r="A1099" s="23">
        <v>225</v>
      </c>
      <c r="B1099" s="347"/>
      <c r="C1099" s="280">
        <v>2920</v>
      </c>
      <c r="D1099" s="348" t="s">
        <v>370</v>
      </c>
      <c r="E1099" s="282">
        <f t="shared" si="259"/>
        <v>0</v>
      </c>
      <c r="F1099" s="152"/>
      <c r="G1099" s="153"/>
      <c r="H1099" s="1378"/>
      <c r="I1099" s="152"/>
      <c r="J1099" s="153"/>
      <c r="K1099" s="1378"/>
      <c r="L1099" s="282">
        <f t="shared" si="260"/>
        <v>0</v>
      </c>
      <c r="M1099" s="12">
        <f t="shared" si="245"/>
      </c>
      <c r="N1099" s="13"/>
    </row>
    <row r="1100" spans="1:14" ht="31.5">
      <c r="A1100" s="23">
        <v>230</v>
      </c>
      <c r="B1100" s="347"/>
      <c r="C1100" s="325">
        <v>2969</v>
      </c>
      <c r="D1100" s="349" t="s">
        <v>371</v>
      </c>
      <c r="E1100" s="327">
        <f t="shared" si="259"/>
        <v>0</v>
      </c>
      <c r="F1100" s="449"/>
      <c r="G1100" s="450"/>
      <c r="H1100" s="1385"/>
      <c r="I1100" s="449"/>
      <c r="J1100" s="450"/>
      <c r="K1100" s="1385"/>
      <c r="L1100" s="327">
        <f t="shared" si="260"/>
        <v>0</v>
      </c>
      <c r="M1100" s="12">
        <f t="shared" si="245"/>
      </c>
      <c r="N1100" s="13"/>
    </row>
    <row r="1101" spans="1:14" ht="31.5">
      <c r="A1101" s="23">
        <v>245</v>
      </c>
      <c r="B1101" s="347"/>
      <c r="C1101" s="350">
        <v>2970</v>
      </c>
      <c r="D1101" s="351" t="s">
        <v>372</v>
      </c>
      <c r="E1101" s="352">
        <f t="shared" si="259"/>
        <v>0</v>
      </c>
      <c r="F1101" s="636"/>
      <c r="G1101" s="637"/>
      <c r="H1101" s="1386"/>
      <c r="I1101" s="636"/>
      <c r="J1101" s="637"/>
      <c r="K1101" s="1386"/>
      <c r="L1101" s="352">
        <f t="shared" si="260"/>
        <v>0</v>
      </c>
      <c r="M1101" s="12">
        <f t="shared" si="245"/>
      </c>
      <c r="N1101" s="13"/>
    </row>
    <row r="1102" spans="1:14" ht="15.75">
      <c r="A1102" s="22">
        <v>220</v>
      </c>
      <c r="B1102" s="347"/>
      <c r="C1102" s="334">
        <v>2989</v>
      </c>
      <c r="D1102" s="356" t="s">
        <v>373</v>
      </c>
      <c r="E1102" s="336">
        <f t="shared" si="259"/>
        <v>0</v>
      </c>
      <c r="F1102" s="600"/>
      <c r="G1102" s="601"/>
      <c r="H1102" s="1387"/>
      <c r="I1102" s="600"/>
      <c r="J1102" s="601"/>
      <c r="K1102" s="1387"/>
      <c r="L1102" s="336">
        <f t="shared" si="260"/>
        <v>0</v>
      </c>
      <c r="M1102" s="12">
        <f t="shared" si="245"/>
      </c>
      <c r="N1102" s="13"/>
    </row>
    <row r="1103" spans="1:14" ht="31.5">
      <c r="A1103" s="23">
        <v>225</v>
      </c>
      <c r="B1103" s="293"/>
      <c r="C1103" s="319">
        <v>2990</v>
      </c>
      <c r="D1103" s="357" t="s">
        <v>1035</v>
      </c>
      <c r="E1103" s="321">
        <f t="shared" si="259"/>
        <v>0</v>
      </c>
      <c r="F1103" s="454"/>
      <c r="G1103" s="455"/>
      <c r="H1103" s="1388"/>
      <c r="I1103" s="454"/>
      <c r="J1103" s="455"/>
      <c r="K1103" s="1388"/>
      <c r="L1103" s="321">
        <f t="shared" si="260"/>
        <v>0</v>
      </c>
      <c r="M1103" s="12">
        <f t="shared" si="245"/>
      </c>
      <c r="N1103" s="13"/>
    </row>
    <row r="1104" spans="1:14" ht="15.75">
      <c r="A1104" s="23">
        <v>230</v>
      </c>
      <c r="B1104" s="293"/>
      <c r="C1104" s="319">
        <v>2991</v>
      </c>
      <c r="D1104" s="357" t="s">
        <v>374</v>
      </c>
      <c r="E1104" s="321">
        <f t="shared" si="259"/>
        <v>0</v>
      </c>
      <c r="F1104" s="454"/>
      <c r="G1104" s="455"/>
      <c r="H1104" s="1388"/>
      <c r="I1104" s="454"/>
      <c r="J1104" s="455"/>
      <c r="K1104" s="1388"/>
      <c r="L1104" s="321">
        <f t="shared" si="260"/>
        <v>0</v>
      </c>
      <c r="M1104" s="12">
        <f t="shared" si="245"/>
      </c>
      <c r="N1104" s="13"/>
    </row>
    <row r="1105" spans="1:14" ht="15.75">
      <c r="A1105" s="23">
        <v>235</v>
      </c>
      <c r="B1105" s="293"/>
      <c r="C1105" s="286">
        <v>2992</v>
      </c>
      <c r="D1105" s="358" t="s">
        <v>375</v>
      </c>
      <c r="E1105" s="288">
        <f t="shared" si="259"/>
        <v>0</v>
      </c>
      <c r="F1105" s="173"/>
      <c r="G1105" s="174"/>
      <c r="H1105" s="1381"/>
      <c r="I1105" s="173"/>
      <c r="J1105" s="174"/>
      <c r="K1105" s="1381"/>
      <c r="L1105" s="288">
        <f t="shared" si="260"/>
        <v>0</v>
      </c>
      <c r="M1105" s="12">
        <f t="shared" si="245"/>
      </c>
      <c r="N1105" s="13"/>
    </row>
    <row r="1106" spans="1:14" ht="15.75">
      <c r="A1106" s="23">
        <v>240</v>
      </c>
      <c r="B1106" s="273">
        <v>3300</v>
      </c>
      <c r="C1106" s="359" t="s">
        <v>376</v>
      </c>
      <c r="D1106" s="681"/>
      <c r="E1106" s="311">
        <f aca="true" t="shared" si="261" ref="E1106:L1106">SUM(E1107:E1112)</f>
        <v>0</v>
      </c>
      <c r="F1106" s="275">
        <f t="shared" si="261"/>
        <v>0</v>
      </c>
      <c r="G1106" s="276">
        <f t="shared" si="261"/>
        <v>0</v>
      </c>
      <c r="H1106" s="277">
        <f>SUM(H1107:H1112)</f>
        <v>0</v>
      </c>
      <c r="I1106" s="275">
        <f t="shared" si="261"/>
        <v>0</v>
      </c>
      <c r="J1106" s="276">
        <f t="shared" si="261"/>
        <v>0</v>
      </c>
      <c r="K1106" s="277">
        <f t="shared" si="261"/>
        <v>0</v>
      </c>
      <c r="L1106" s="311">
        <f t="shared" si="261"/>
        <v>0</v>
      </c>
      <c r="M1106" s="12">
        <f t="shared" si="245"/>
      </c>
      <c r="N1106" s="13"/>
    </row>
    <row r="1107" spans="1:14" ht="15.75">
      <c r="A1107" s="23">
        <v>245</v>
      </c>
      <c r="B1107" s="292"/>
      <c r="C1107" s="280">
        <v>3301</v>
      </c>
      <c r="D1107" s="360" t="s">
        <v>377</v>
      </c>
      <c r="E1107" s="282">
        <f aca="true" t="shared" si="262" ref="E1107:E1115">F1107+G1107+H1107</f>
        <v>0</v>
      </c>
      <c r="F1107" s="487">
        <v>0</v>
      </c>
      <c r="G1107" s="488">
        <v>0</v>
      </c>
      <c r="H1107" s="154">
        <v>0</v>
      </c>
      <c r="I1107" s="487">
        <v>0</v>
      </c>
      <c r="J1107" s="488">
        <v>0</v>
      </c>
      <c r="K1107" s="154">
        <v>0</v>
      </c>
      <c r="L1107" s="282">
        <f aca="true" t="shared" si="263" ref="L1107:L1115">I1107+J1107+K1107</f>
        <v>0</v>
      </c>
      <c r="M1107" s="12">
        <f t="shared" si="245"/>
      </c>
      <c r="N1107" s="13"/>
    </row>
    <row r="1108" spans="1:14" ht="15.75">
      <c r="A1108" s="22">
        <v>250</v>
      </c>
      <c r="B1108" s="292"/>
      <c r="C1108" s="294">
        <v>3302</v>
      </c>
      <c r="D1108" s="361" t="s">
        <v>1150</v>
      </c>
      <c r="E1108" s="296">
        <f t="shared" si="262"/>
        <v>0</v>
      </c>
      <c r="F1108" s="489">
        <v>0</v>
      </c>
      <c r="G1108" s="490">
        <v>0</v>
      </c>
      <c r="H1108" s="160">
        <v>0</v>
      </c>
      <c r="I1108" s="489">
        <v>0</v>
      </c>
      <c r="J1108" s="490">
        <v>0</v>
      </c>
      <c r="K1108" s="160">
        <v>0</v>
      </c>
      <c r="L1108" s="296">
        <f t="shared" si="263"/>
        <v>0</v>
      </c>
      <c r="M1108" s="12">
        <f t="shared" si="245"/>
      </c>
      <c r="N1108" s="13"/>
    </row>
    <row r="1109" spans="1:14" ht="15.75">
      <c r="A1109" s="23">
        <v>255</v>
      </c>
      <c r="B1109" s="292"/>
      <c r="C1109" s="294">
        <v>3303</v>
      </c>
      <c r="D1109" s="361" t="s">
        <v>378</v>
      </c>
      <c r="E1109" s="296">
        <f t="shared" si="262"/>
        <v>0</v>
      </c>
      <c r="F1109" s="489">
        <v>0</v>
      </c>
      <c r="G1109" s="490">
        <v>0</v>
      </c>
      <c r="H1109" s="160">
        <v>0</v>
      </c>
      <c r="I1109" s="489">
        <v>0</v>
      </c>
      <c r="J1109" s="490">
        <v>0</v>
      </c>
      <c r="K1109" s="160">
        <v>0</v>
      </c>
      <c r="L1109" s="296">
        <f t="shared" si="263"/>
        <v>0</v>
      </c>
      <c r="M1109" s="12">
        <f t="shared" si="245"/>
      </c>
      <c r="N1109" s="13"/>
    </row>
    <row r="1110" spans="1:14" ht="15.75">
      <c r="A1110" s="23">
        <v>265</v>
      </c>
      <c r="B1110" s="292"/>
      <c r="C1110" s="294">
        <v>3304</v>
      </c>
      <c r="D1110" s="361" t="s">
        <v>379</v>
      </c>
      <c r="E1110" s="296">
        <f t="shared" si="262"/>
        <v>0</v>
      </c>
      <c r="F1110" s="489">
        <v>0</v>
      </c>
      <c r="G1110" s="490">
        <v>0</v>
      </c>
      <c r="H1110" s="160">
        <v>0</v>
      </c>
      <c r="I1110" s="489">
        <v>0</v>
      </c>
      <c r="J1110" s="490">
        <v>0</v>
      </c>
      <c r="K1110" s="160">
        <v>0</v>
      </c>
      <c r="L1110" s="296">
        <f t="shared" si="263"/>
        <v>0</v>
      </c>
      <c r="M1110" s="12">
        <f t="shared" si="245"/>
      </c>
      <c r="N1110" s="13"/>
    </row>
    <row r="1111" spans="1:14" ht="30">
      <c r="A1111" s="22">
        <v>270</v>
      </c>
      <c r="B1111" s="292"/>
      <c r="C1111" s="294">
        <v>3305</v>
      </c>
      <c r="D1111" s="361" t="s">
        <v>380</v>
      </c>
      <c r="E1111" s="296">
        <f t="shared" si="262"/>
        <v>0</v>
      </c>
      <c r="F1111" s="489">
        <v>0</v>
      </c>
      <c r="G1111" s="490">
        <v>0</v>
      </c>
      <c r="H1111" s="160">
        <v>0</v>
      </c>
      <c r="I1111" s="489">
        <v>0</v>
      </c>
      <c r="J1111" s="490">
        <v>0</v>
      </c>
      <c r="K1111" s="160">
        <v>0</v>
      </c>
      <c r="L1111" s="296">
        <f t="shared" si="263"/>
        <v>0</v>
      </c>
      <c r="M1111" s="12">
        <f t="shared" si="245"/>
      </c>
      <c r="N1111" s="13"/>
    </row>
    <row r="1112" spans="1:14" ht="30">
      <c r="A1112" s="22">
        <v>290</v>
      </c>
      <c r="B1112" s="292"/>
      <c r="C1112" s="286">
        <v>3306</v>
      </c>
      <c r="D1112" s="362" t="s">
        <v>697</v>
      </c>
      <c r="E1112" s="288">
        <f t="shared" si="262"/>
        <v>0</v>
      </c>
      <c r="F1112" s="491">
        <v>0</v>
      </c>
      <c r="G1112" s="492">
        <v>0</v>
      </c>
      <c r="H1112" s="175">
        <v>0</v>
      </c>
      <c r="I1112" s="491">
        <v>0</v>
      </c>
      <c r="J1112" s="492">
        <v>0</v>
      </c>
      <c r="K1112" s="175">
        <v>0</v>
      </c>
      <c r="L1112" s="288">
        <f t="shared" si="263"/>
        <v>0</v>
      </c>
      <c r="M1112" s="12">
        <f t="shared" si="245"/>
      </c>
      <c r="N1112" s="13"/>
    </row>
    <row r="1113" spans="1:14" ht="15.75">
      <c r="A1113" s="39">
        <v>320</v>
      </c>
      <c r="B1113" s="273">
        <v>3900</v>
      </c>
      <c r="C1113" s="1738" t="s">
        <v>381</v>
      </c>
      <c r="D1113" s="1739"/>
      <c r="E1113" s="311">
        <f t="shared" si="262"/>
        <v>0</v>
      </c>
      <c r="F1113" s="1431">
        <v>0</v>
      </c>
      <c r="G1113" s="1432">
        <v>0</v>
      </c>
      <c r="H1113" s="1433">
        <v>0</v>
      </c>
      <c r="I1113" s="1431">
        <v>0</v>
      </c>
      <c r="J1113" s="1432">
        <v>0</v>
      </c>
      <c r="K1113" s="1433">
        <v>0</v>
      </c>
      <c r="L1113" s="311">
        <f t="shared" si="263"/>
        <v>0</v>
      </c>
      <c r="M1113" s="12">
        <f aca="true" t="shared" si="264" ref="M1113:M1159">(IF($E1113&lt;&gt;0,$M$2,IF($L1113&lt;&gt;0,$M$2,"")))</f>
      </c>
      <c r="N1113" s="13"/>
    </row>
    <row r="1114" spans="1:14" ht="15.75">
      <c r="A1114" s="22">
        <v>330</v>
      </c>
      <c r="B1114" s="273">
        <v>4000</v>
      </c>
      <c r="C1114" s="1738" t="s">
        <v>382</v>
      </c>
      <c r="D1114" s="1739"/>
      <c r="E1114" s="311">
        <f t="shared" si="262"/>
        <v>0</v>
      </c>
      <c r="F1114" s="1382"/>
      <c r="G1114" s="1383"/>
      <c r="H1114" s="1384"/>
      <c r="I1114" s="1382"/>
      <c r="J1114" s="1383"/>
      <c r="K1114" s="1384"/>
      <c r="L1114" s="311">
        <f t="shared" si="263"/>
        <v>0</v>
      </c>
      <c r="M1114" s="12">
        <f t="shared" si="264"/>
      </c>
      <c r="N1114" s="13"/>
    </row>
    <row r="1115" spans="1:14" ht="15.75">
      <c r="A1115" s="22">
        <v>350</v>
      </c>
      <c r="B1115" s="273">
        <v>4100</v>
      </c>
      <c r="C1115" s="1738" t="s">
        <v>383</v>
      </c>
      <c r="D1115" s="1739"/>
      <c r="E1115" s="311">
        <f t="shared" si="262"/>
        <v>0</v>
      </c>
      <c r="F1115" s="1432">
        <v>0</v>
      </c>
      <c r="G1115" s="1432">
        <v>0</v>
      </c>
      <c r="H1115" s="1432">
        <v>0</v>
      </c>
      <c r="I1115" s="1432">
        <v>0</v>
      </c>
      <c r="J1115" s="1432">
        <v>0</v>
      </c>
      <c r="K1115" s="1432">
        <v>0</v>
      </c>
      <c r="L1115" s="311">
        <f t="shared" si="263"/>
        <v>0</v>
      </c>
      <c r="M1115" s="12">
        <f t="shared" si="264"/>
      </c>
      <c r="N1115" s="13"/>
    </row>
    <row r="1116" spans="1:14" ht="15.75">
      <c r="A1116" s="23">
        <v>355</v>
      </c>
      <c r="B1116" s="273">
        <v>4200</v>
      </c>
      <c r="C1116" s="1738" t="s">
        <v>384</v>
      </c>
      <c r="D1116" s="1739"/>
      <c r="E1116" s="311">
        <f aca="true" t="shared" si="265" ref="E1116:L1116">SUM(E1117:E1122)</f>
        <v>0</v>
      </c>
      <c r="F1116" s="275">
        <f t="shared" si="265"/>
        <v>0</v>
      </c>
      <c r="G1116" s="276">
        <f t="shared" si="265"/>
        <v>0</v>
      </c>
      <c r="H1116" s="277">
        <f>SUM(H1117:H1122)</f>
        <v>0</v>
      </c>
      <c r="I1116" s="275">
        <f t="shared" si="265"/>
        <v>0</v>
      </c>
      <c r="J1116" s="276">
        <f t="shared" si="265"/>
        <v>0</v>
      </c>
      <c r="K1116" s="277">
        <f t="shared" si="265"/>
        <v>0</v>
      </c>
      <c r="L1116" s="311">
        <f t="shared" si="265"/>
        <v>0</v>
      </c>
      <c r="M1116" s="12">
        <f t="shared" si="264"/>
      </c>
      <c r="N1116" s="13"/>
    </row>
    <row r="1117" spans="1:14" ht="15.75">
      <c r="A1117" s="23">
        <v>355</v>
      </c>
      <c r="B1117" s="363"/>
      <c r="C1117" s="280">
        <v>4201</v>
      </c>
      <c r="D1117" s="281" t="s">
        <v>385</v>
      </c>
      <c r="E1117" s="282">
        <f aca="true" t="shared" si="266" ref="E1117:E1122">F1117+G1117+H1117</f>
        <v>0</v>
      </c>
      <c r="F1117" s="152"/>
      <c r="G1117" s="153"/>
      <c r="H1117" s="1378"/>
      <c r="I1117" s="152"/>
      <c r="J1117" s="153"/>
      <c r="K1117" s="1378"/>
      <c r="L1117" s="282">
        <f aca="true" t="shared" si="267" ref="L1117:L1122">I1117+J1117+K1117</f>
        <v>0</v>
      </c>
      <c r="M1117" s="12">
        <f t="shared" si="264"/>
      </c>
      <c r="N1117" s="13"/>
    </row>
    <row r="1118" spans="1:14" ht="15.75">
      <c r="A1118" s="23">
        <v>375</v>
      </c>
      <c r="B1118" s="363"/>
      <c r="C1118" s="294">
        <v>4202</v>
      </c>
      <c r="D1118" s="364" t="s">
        <v>386</v>
      </c>
      <c r="E1118" s="296">
        <f t="shared" si="266"/>
        <v>0</v>
      </c>
      <c r="F1118" s="158"/>
      <c r="G1118" s="159"/>
      <c r="H1118" s="1380"/>
      <c r="I1118" s="158"/>
      <c r="J1118" s="159"/>
      <c r="K1118" s="1380"/>
      <c r="L1118" s="296">
        <f t="shared" si="267"/>
        <v>0</v>
      </c>
      <c r="M1118" s="12">
        <f t="shared" si="264"/>
      </c>
      <c r="N1118" s="13"/>
    </row>
    <row r="1119" spans="1:14" ht="15.75">
      <c r="A1119" s="23">
        <v>380</v>
      </c>
      <c r="B1119" s="363"/>
      <c r="C1119" s="294">
        <v>4214</v>
      </c>
      <c r="D1119" s="364" t="s">
        <v>387</v>
      </c>
      <c r="E1119" s="296">
        <f t="shared" si="266"/>
        <v>0</v>
      </c>
      <c r="F1119" s="158"/>
      <c r="G1119" s="159"/>
      <c r="H1119" s="1380"/>
      <c r="I1119" s="158"/>
      <c r="J1119" s="159"/>
      <c r="K1119" s="1380"/>
      <c r="L1119" s="296">
        <f t="shared" si="267"/>
        <v>0</v>
      </c>
      <c r="M1119" s="12">
        <f t="shared" si="264"/>
      </c>
      <c r="N1119" s="13"/>
    </row>
    <row r="1120" spans="1:14" ht="15.75">
      <c r="A1120" s="23">
        <v>385</v>
      </c>
      <c r="B1120" s="363"/>
      <c r="C1120" s="294">
        <v>4217</v>
      </c>
      <c r="D1120" s="364" t="s">
        <v>388</v>
      </c>
      <c r="E1120" s="296">
        <f t="shared" si="266"/>
        <v>0</v>
      </c>
      <c r="F1120" s="158"/>
      <c r="G1120" s="159"/>
      <c r="H1120" s="1380"/>
      <c r="I1120" s="158"/>
      <c r="J1120" s="159"/>
      <c r="K1120" s="1380"/>
      <c r="L1120" s="296">
        <f t="shared" si="267"/>
        <v>0</v>
      </c>
      <c r="M1120" s="12">
        <f t="shared" si="264"/>
      </c>
      <c r="N1120" s="13"/>
    </row>
    <row r="1121" spans="1:14" ht="31.5">
      <c r="A1121" s="23">
        <v>390</v>
      </c>
      <c r="B1121" s="363"/>
      <c r="C1121" s="294">
        <v>4218</v>
      </c>
      <c r="D1121" s="295" t="s">
        <v>389</v>
      </c>
      <c r="E1121" s="296">
        <f t="shared" si="266"/>
        <v>0</v>
      </c>
      <c r="F1121" s="158"/>
      <c r="G1121" s="159"/>
      <c r="H1121" s="1380"/>
      <c r="I1121" s="158"/>
      <c r="J1121" s="159"/>
      <c r="K1121" s="1380"/>
      <c r="L1121" s="296">
        <f t="shared" si="267"/>
        <v>0</v>
      </c>
      <c r="M1121" s="12">
        <f t="shared" si="264"/>
      </c>
      <c r="N1121" s="13"/>
    </row>
    <row r="1122" spans="1:14" ht="15.75">
      <c r="A1122" s="23">
        <v>390</v>
      </c>
      <c r="B1122" s="363"/>
      <c r="C1122" s="286">
        <v>4219</v>
      </c>
      <c r="D1122" s="344" t="s">
        <v>390</v>
      </c>
      <c r="E1122" s="288">
        <f t="shared" si="266"/>
        <v>0</v>
      </c>
      <c r="F1122" s="173"/>
      <c r="G1122" s="174"/>
      <c r="H1122" s="1381"/>
      <c r="I1122" s="173"/>
      <c r="J1122" s="174"/>
      <c r="K1122" s="1381"/>
      <c r="L1122" s="288">
        <f t="shared" si="267"/>
        <v>0</v>
      </c>
      <c r="M1122" s="12">
        <f t="shared" si="264"/>
      </c>
      <c r="N1122" s="13"/>
    </row>
    <row r="1123" spans="1:14" ht="15.75">
      <c r="A1123" s="23">
        <v>395</v>
      </c>
      <c r="B1123" s="273">
        <v>4300</v>
      </c>
      <c r="C1123" s="1738" t="s">
        <v>701</v>
      </c>
      <c r="D1123" s="1739"/>
      <c r="E1123" s="311">
        <f aca="true" t="shared" si="268" ref="E1123:L1123">SUM(E1124:E1126)</f>
        <v>0</v>
      </c>
      <c r="F1123" s="275">
        <f t="shared" si="268"/>
        <v>0</v>
      </c>
      <c r="G1123" s="276">
        <f t="shared" si="268"/>
        <v>0</v>
      </c>
      <c r="H1123" s="277">
        <f>SUM(H1124:H1126)</f>
        <v>0</v>
      </c>
      <c r="I1123" s="275">
        <f t="shared" si="268"/>
        <v>0</v>
      </c>
      <c r="J1123" s="276">
        <f t="shared" si="268"/>
        <v>0</v>
      </c>
      <c r="K1123" s="277">
        <f t="shared" si="268"/>
        <v>0</v>
      </c>
      <c r="L1123" s="311">
        <f t="shared" si="268"/>
        <v>0</v>
      </c>
      <c r="M1123" s="12">
        <f t="shared" si="264"/>
      </c>
      <c r="N1123" s="13"/>
    </row>
    <row r="1124" spans="1:14" ht="15.75">
      <c r="A1124" s="18">
        <v>397</v>
      </c>
      <c r="B1124" s="363"/>
      <c r="C1124" s="280">
        <v>4301</v>
      </c>
      <c r="D1124" s="312" t="s">
        <v>391</v>
      </c>
      <c r="E1124" s="282">
        <f aca="true" t="shared" si="269" ref="E1124:E1129">F1124+G1124+H1124</f>
        <v>0</v>
      </c>
      <c r="F1124" s="152"/>
      <c r="G1124" s="153"/>
      <c r="H1124" s="1378"/>
      <c r="I1124" s="152"/>
      <c r="J1124" s="153"/>
      <c r="K1124" s="1378"/>
      <c r="L1124" s="282">
        <f aca="true" t="shared" si="270" ref="L1124:L1129">I1124+J1124+K1124</f>
        <v>0</v>
      </c>
      <c r="M1124" s="12">
        <f t="shared" si="264"/>
      </c>
      <c r="N1124" s="13"/>
    </row>
    <row r="1125" spans="1:14" ht="15.75">
      <c r="A1125" s="14">
        <v>398</v>
      </c>
      <c r="B1125" s="363"/>
      <c r="C1125" s="294">
        <v>4302</v>
      </c>
      <c r="D1125" s="364" t="s">
        <v>392</v>
      </c>
      <c r="E1125" s="296">
        <f t="shared" si="269"/>
        <v>0</v>
      </c>
      <c r="F1125" s="158"/>
      <c r="G1125" s="159"/>
      <c r="H1125" s="1380"/>
      <c r="I1125" s="158"/>
      <c r="J1125" s="159"/>
      <c r="K1125" s="1380"/>
      <c r="L1125" s="296">
        <f t="shared" si="270"/>
        <v>0</v>
      </c>
      <c r="M1125" s="12">
        <f t="shared" si="264"/>
      </c>
      <c r="N1125" s="13"/>
    </row>
    <row r="1126" spans="1:14" ht="15.75">
      <c r="A1126" s="14">
        <v>399</v>
      </c>
      <c r="B1126" s="363"/>
      <c r="C1126" s="286">
        <v>4309</v>
      </c>
      <c r="D1126" s="302" t="s">
        <v>393</v>
      </c>
      <c r="E1126" s="288">
        <f t="shared" si="269"/>
        <v>0</v>
      </c>
      <c r="F1126" s="173"/>
      <c r="G1126" s="174"/>
      <c r="H1126" s="1381"/>
      <c r="I1126" s="173"/>
      <c r="J1126" s="174"/>
      <c r="K1126" s="1381"/>
      <c r="L1126" s="288">
        <f t="shared" si="270"/>
        <v>0</v>
      </c>
      <c r="M1126" s="12">
        <f t="shared" si="264"/>
      </c>
      <c r="N1126" s="13"/>
    </row>
    <row r="1127" spans="1:14" ht="15.75">
      <c r="A1127" s="14">
        <v>400</v>
      </c>
      <c r="B1127" s="273">
        <v>4400</v>
      </c>
      <c r="C1127" s="1738" t="s">
        <v>698</v>
      </c>
      <c r="D1127" s="1739"/>
      <c r="E1127" s="311">
        <f t="shared" si="269"/>
        <v>0</v>
      </c>
      <c r="F1127" s="1382"/>
      <c r="G1127" s="1383"/>
      <c r="H1127" s="1384"/>
      <c r="I1127" s="1382"/>
      <c r="J1127" s="1383"/>
      <c r="K1127" s="1384"/>
      <c r="L1127" s="311">
        <f t="shared" si="270"/>
        <v>0</v>
      </c>
      <c r="M1127" s="12">
        <f t="shared" si="264"/>
      </c>
      <c r="N1127" s="13"/>
    </row>
    <row r="1128" spans="1:14" ht="15.75">
      <c r="A1128" s="14">
        <v>401</v>
      </c>
      <c r="B1128" s="273">
        <v>4500</v>
      </c>
      <c r="C1128" s="1738" t="s">
        <v>699</v>
      </c>
      <c r="D1128" s="1739"/>
      <c r="E1128" s="311">
        <f t="shared" si="269"/>
        <v>0</v>
      </c>
      <c r="F1128" s="1382"/>
      <c r="G1128" s="1383"/>
      <c r="H1128" s="1384"/>
      <c r="I1128" s="1382"/>
      <c r="J1128" s="1383"/>
      <c r="K1128" s="1384"/>
      <c r="L1128" s="311">
        <f t="shared" si="270"/>
        <v>0</v>
      </c>
      <c r="M1128" s="12">
        <f t="shared" si="264"/>
      </c>
      <c r="N1128" s="13"/>
    </row>
    <row r="1129" spans="1:14" ht="15.75">
      <c r="A1129" s="14">
        <v>402</v>
      </c>
      <c r="B1129" s="273">
        <v>4600</v>
      </c>
      <c r="C1129" s="1767" t="s">
        <v>394</v>
      </c>
      <c r="D1129" s="1768"/>
      <c r="E1129" s="311">
        <f t="shared" si="269"/>
        <v>0</v>
      </c>
      <c r="F1129" s="1382"/>
      <c r="G1129" s="1383"/>
      <c r="H1129" s="1384"/>
      <c r="I1129" s="1382"/>
      <c r="J1129" s="1383"/>
      <c r="K1129" s="1384"/>
      <c r="L1129" s="311">
        <f t="shared" si="270"/>
        <v>0</v>
      </c>
      <c r="M1129" s="12">
        <f t="shared" si="264"/>
      </c>
      <c r="N1129" s="13"/>
    </row>
    <row r="1130" spans="1:14" ht="15.75">
      <c r="A1130" s="40">
        <v>404</v>
      </c>
      <c r="B1130" s="273">
        <v>4900</v>
      </c>
      <c r="C1130" s="1738" t="s">
        <v>420</v>
      </c>
      <c r="D1130" s="1739"/>
      <c r="E1130" s="311">
        <f aca="true" t="shared" si="271" ref="E1130:L1130">+E1131+E1132</f>
        <v>0</v>
      </c>
      <c r="F1130" s="275">
        <f t="shared" si="271"/>
        <v>0</v>
      </c>
      <c r="G1130" s="276">
        <f t="shared" si="271"/>
        <v>0</v>
      </c>
      <c r="H1130" s="277">
        <f>+H1131+H1132</f>
        <v>0</v>
      </c>
      <c r="I1130" s="275">
        <f t="shared" si="271"/>
        <v>0</v>
      </c>
      <c r="J1130" s="276">
        <f t="shared" si="271"/>
        <v>0</v>
      </c>
      <c r="K1130" s="277">
        <f t="shared" si="271"/>
        <v>0</v>
      </c>
      <c r="L1130" s="311">
        <f t="shared" si="271"/>
        <v>0</v>
      </c>
      <c r="M1130" s="12">
        <f t="shared" si="264"/>
      </c>
      <c r="N1130" s="13"/>
    </row>
    <row r="1131" spans="1:14" ht="15.75">
      <c r="A1131" s="40">
        <v>404</v>
      </c>
      <c r="B1131" s="363"/>
      <c r="C1131" s="280">
        <v>4901</v>
      </c>
      <c r="D1131" s="365" t="s">
        <v>421</v>
      </c>
      <c r="E1131" s="282">
        <f>F1131+G1131+H1131</f>
        <v>0</v>
      </c>
      <c r="F1131" s="152"/>
      <c r="G1131" s="153"/>
      <c r="H1131" s="1378"/>
      <c r="I1131" s="152"/>
      <c r="J1131" s="153"/>
      <c r="K1131" s="1378"/>
      <c r="L1131" s="282">
        <f>I1131+J1131+K1131</f>
        <v>0</v>
      </c>
      <c r="M1131" s="12">
        <f t="shared" si="264"/>
      </c>
      <c r="N1131" s="13"/>
    </row>
    <row r="1132" spans="1:14" ht="15.75">
      <c r="A1132" s="22">
        <v>440</v>
      </c>
      <c r="B1132" s="363"/>
      <c r="C1132" s="286">
        <v>4902</v>
      </c>
      <c r="D1132" s="302" t="s">
        <v>422</v>
      </c>
      <c r="E1132" s="288">
        <f>F1132+G1132+H1132</f>
        <v>0</v>
      </c>
      <c r="F1132" s="173"/>
      <c r="G1132" s="174"/>
      <c r="H1132" s="1381"/>
      <c r="I1132" s="173"/>
      <c r="J1132" s="174"/>
      <c r="K1132" s="1381"/>
      <c r="L1132" s="288">
        <f>I1132+J1132+K1132</f>
        <v>0</v>
      </c>
      <c r="M1132" s="12">
        <f t="shared" si="264"/>
      </c>
      <c r="N1132" s="13"/>
    </row>
    <row r="1133" spans="1:14" ht="15.75">
      <c r="A1133" s="22">
        <v>450</v>
      </c>
      <c r="B1133" s="366">
        <v>5100</v>
      </c>
      <c r="C1133" s="1776" t="s">
        <v>395</v>
      </c>
      <c r="D1133" s="1777"/>
      <c r="E1133" s="311">
        <f>F1133+G1133+H1133</f>
        <v>0</v>
      </c>
      <c r="F1133" s="1382"/>
      <c r="G1133" s="1383"/>
      <c r="H1133" s="1384"/>
      <c r="I1133" s="1382"/>
      <c r="J1133" s="1383"/>
      <c r="K1133" s="1384"/>
      <c r="L1133" s="311">
        <f>I1133+J1133+K1133</f>
        <v>0</v>
      </c>
      <c r="M1133" s="12">
        <f t="shared" si="264"/>
      </c>
      <c r="N1133" s="13"/>
    </row>
    <row r="1134" spans="1:14" ht="15.75">
      <c r="A1134" s="22">
        <v>495</v>
      </c>
      <c r="B1134" s="366">
        <v>5200</v>
      </c>
      <c r="C1134" s="1776" t="s">
        <v>396</v>
      </c>
      <c r="D1134" s="1777"/>
      <c r="E1134" s="311">
        <f aca="true" t="shared" si="272" ref="E1134:L1134">SUM(E1135:E1141)</f>
        <v>0</v>
      </c>
      <c r="F1134" s="275">
        <f t="shared" si="272"/>
        <v>0</v>
      </c>
      <c r="G1134" s="276">
        <f t="shared" si="272"/>
        <v>0</v>
      </c>
      <c r="H1134" s="277">
        <f>SUM(H1135:H1141)</f>
        <v>0</v>
      </c>
      <c r="I1134" s="275">
        <f t="shared" si="272"/>
        <v>0</v>
      </c>
      <c r="J1134" s="276">
        <f t="shared" si="272"/>
        <v>0</v>
      </c>
      <c r="K1134" s="277">
        <f t="shared" si="272"/>
        <v>0</v>
      </c>
      <c r="L1134" s="311">
        <f t="shared" si="272"/>
        <v>0</v>
      </c>
      <c r="M1134" s="12">
        <f t="shared" si="264"/>
      </c>
      <c r="N1134" s="13"/>
    </row>
    <row r="1135" spans="1:14" ht="15.75">
      <c r="A1135" s="23">
        <v>500</v>
      </c>
      <c r="B1135" s="367"/>
      <c r="C1135" s="368">
        <v>5201</v>
      </c>
      <c r="D1135" s="369" t="s">
        <v>397</v>
      </c>
      <c r="E1135" s="282">
        <f aca="true" t="shared" si="273" ref="E1135:E1141">F1135+G1135+H1135</f>
        <v>0</v>
      </c>
      <c r="F1135" s="152"/>
      <c r="G1135" s="153"/>
      <c r="H1135" s="1378"/>
      <c r="I1135" s="152"/>
      <c r="J1135" s="153"/>
      <c r="K1135" s="1378"/>
      <c r="L1135" s="282">
        <f aca="true" t="shared" si="274" ref="L1135:L1141">I1135+J1135+K1135</f>
        <v>0</v>
      </c>
      <c r="M1135" s="12">
        <f t="shared" si="264"/>
      </c>
      <c r="N1135" s="13"/>
    </row>
    <row r="1136" spans="1:14" ht="15.75">
      <c r="A1136" s="23">
        <v>505</v>
      </c>
      <c r="B1136" s="367"/>
      <c r="C1136" s="370">
        <v>5202</v>
      </c>
      <c r="D1136" s="371" t="s">
        <v>398</v>
      </c>
      <c r="E1136" s="296">
        <f t="shared" si="273"/>
        <v>0</v>
      </c>
      <c r="F1136" s="158"/>
      <c r="G1136" s="159"/>
      <c r="H1136" s="1380"/>
      <c r="I1136" s="158"/>
      <c r="J1136" s="159"/>
      <c r="K1136" s="1380"/>
      <c r="L1136" s="296">
        <f t="shared" si="274"/>
        <v>0</v>
      </c>
      <c r="M1136" s="12">
        <f t="shared" si="264"/>
      </c>
      <c r="N1136" s="13"/>
    </row>
    <row r="1137" spans="1:14" ht="15.75">
      <c r="A1137" s="23">
        <v>510</v>
      </c>
      <c r="B1137" s="367"/>
      <c r="C1137" s="370">
        <v>5203</v>
      </c>
      <c r="D1137" s="371" t="s">
        <v>1460</v>
      </c>
      <c r="E1137" s="296">
        <f t="shared" si="273"/>
        <v>0</v>
      </c>
      <c r="F1137" s="158"/>
      <c r="G1137" s="159"/>
      <c r="H1137" s="1380"/>
      <c r="I1137" s="158"/>
      <c r="J1137" s="159"/>
      <c r="K1137" s="1380"/>
      <c r="L1137" s="296">
        <f t="shared" si="274"/>
        <v>0</v>
      </c>
      <c r="M1137" s="12">
        <f t="shared" si="264"/>
      </c>
      <c r="N1137" s="13"/>
    </row>
    <row r="1138" spans="1:14" ht="15.75">
      <c r="A1138" s="23">
        <v>515</v>
      </c>
      <c r="B1138" s="367"/>
      <c r="C1138" s="370">
        <v>5204</v>
      </c>
      <c r="D1138" s="371" t="s">
        <v>1461</v>
      </c>
      <c r="E1138" s="296">
        <f t="shared" si="273"/>
        <v>0</v>
      </c>
      <c r="F1138" s="158"/>
      <c r="G1138" s="159"/>
      <c r="H1138" s="1380"/>
      <c r="I1138" s="158"/>
      <c r="J1138" s="159"/>
      <c r="K1138" s="1380"/>
      <c r="L1138" s="296">
        <f t="shared" si="274"/>
        <v>0</v>
      </c>
      <c r="M1138" s="12">
        <f t="shared" si="264"/>
      </c>
      <c r="N1138" s="13"/>
    </row>
    <row r="1139" spans="1:14" ht="15.75">
      <c r="A1139" s="23">
        <v>520</v>
      </c>
      <c r="B1139" s="367"/>
      <c r="C1139" s="370">
        <v>5205</v>
      </c>
      <c r="D1139" s="371" t="s">
        <v>1462</v>
      </c>
      <c r="E1139" s="296">
        <f t="shared" si="273"/>
        <v>0</v>
      </c>
      <c r="F1139" s="158"/>
      <c r="G1139" s="159"/>
      <c r="H1139" s="1380"/>
      <c r="I1139" s="158"/>
      <c r="J1139" s="159"/>
      <c r="K1139" s="1380"/>
      <c r="L1139" s="296">
        <f t="shared" si="274"/>
        <v>0</v>
      </c>
      <c r="M1139" s="12">
        <f t="shared" si="264"/>
      </c>
      <c r="N1139" s="13"/>
    </row>
    <row r="1140" spans="1:14" ht="15.75">
      <c r="A1140" s="23">
        <v>525</v>
      </c>
      <c r="B1140" s="367"/>
      <c r="C1140" s="370">
        <v>5206</v>
      </c>
      <c r="D1140" s="371" t="s">
        <v>1463</v>
      </c>
      <c r="E1140" s="296">
        <f t="shared" si="273"/>
        <v>0</v>
      </c>
      <c r="F1140" s="158"/>
      <c r="G1140" s="159"/>
      <c r="H1140" s="1380"/>
      <c r="I1140" s="158"/>
      <c r="J1140" s="159"/>
      <c r="K1140" s="1380"/>
      <c r="L1140" s="296">
        <f t="shared" si="274"/>
        <v>0</v>
      </c>
      <c r="M1140" s="12">
        <f t="shared" si="264"/>
      </c>
      <c r="N1140" s="13"/>
    </row>
    <row r="1141" spans="1:14" ht="15.75">
      <c r="A1141" s="22">
        <v>635</v>
      </c>
      <c r="B1141" s="367"/>
      <c r="C1141" s="372">
        <v>5219</v>
      </c>
      <c r="D1141" s="373" t="s">
        <v>1464</v>
      </c>
      <c r="E1141" s="288">
        <f t="shared" si="273"/>
        <v>0</v>
      </c>
      <c r="F1141" s="173"/>
      <c r="G1141" s="174"/>
      <c r="H1141" s="1381"/>
      <c r="I1141" s="173"/>
      <c r="J1141" s="174"/>
      <c r="K1141" s="1381"/>
      <c r="L1141" s="288">
        <f t="shared" si="274"/>
        <v>0</v>
      </c>
      <c r="M1141" s="12">
        <f t="shared" si="264"/>
      </c>
      <c r="N1141" s="13"/>
    </row>
    <row r="1142" spans="1:14" ht="15.75">
      <c r="A1142" s="23">
        <v>640</v>
      </c>
      <c r="B1142" s="366">
        <v>5300</v>
      </c>
      <c r="C1142" s="1776" t="s">
        <v>1465</v>
      </c>
      <c r="D1142" s="1777"/>
      <c r="E1142" s="311">
        <f aca="true" t="shared" si="275" ref="E1142:L1142">SUM(E1143:E1144)</f>
        <v>0</v>
      </c>
      <c r="F1142" s="275">
        <f t="shared" si="275"/>
        <v>0</v>
      </c>
      <c r="G1142" s="276">
        <f t="shared" si="275"/>
        <v>0</v>
      </c>
      <c r="H1142" s="277">
        <f>SUM(H1143:H1144)</f>
        <v>0</v>
      </c>
      <c r="I1142" s="275">
        <f t="shared" si="275"/>
        <v>0</v>
      </c>
      <c r="J1142" s="276">
        <f t="shared" si="275"/>
        <v>0</v>
      </c>
      <c r="K1142" s="277">
        <f t="shared" si="275"/>
        <v>0</v>
      </c>
      <c r="L1142" s="311">
        <f t="shared" si="275"/>
        <v>0</v>
      </c>
      <c r="M1142" s="12">
        <f t="shared" si="264"/>
      </c>
      <c r="N1142" s="13"/>
    </row>
    <row r="1143" spans="1:14" ht="15.75">
      <c r="A1143" s="23">
        <v>645</v>
      </c>
      <c r="B1143" s="367"/>
      <c r="C1143" s="368">
        <v>5301</v>
      </c>
      <c r="D1143" s="369" t="s">
        <v>454</v>
      </c>
      <c r="E1143" s="282">
        <f>F1143+G1143+H1143</f>
        <v>0</v>
      </c>
      <c r="F1143" s="152"/>
      <c r="G1143" s="153"/>
      <c r="H1143" s="1378"/>
      <c r="I1143" s="152"/>
      <c r="J1143" s="153"/>
      <c r="K1143" s="1378"/>
      <c r="L1143" s="282">
        <f>I1143+J1143+K1143</f>
        <v>0</v>
      </c>
      <c r="M1143" s="12">
        <f t="shared" si="264"/>
      </c>
      <c r="N1143" s="13"/>
    </row>
    <row r="1144" spans="1:14" ht="15.75">
      <c r="A1144" s="23">
        <v>650</v>
      </c>
      <c r="B1144" s="367"/>
      <c r="C1144" s="372">
        <v>5309</v>
      </c>
      <c r="D1144" s="373" t="s">
        <v>1466</v>
      </c>
      <c r="E1144" s="288">
        <f>F1144+G1144+H1144</f>
        <v>0</v>
      </c>
      <c r="F1144" s="173"/>
      <c r="G1144" s="174"/>
      <c r="H1144" s="1381"/>
      <c r="I1144" s="173"/>
      <c r="J1144" s="174"/>
      <c r="K1144" s="1381"/>
      <c r="L1144" s="288">
        <f>I1144+J1144+K1144</f>
        <v>0</v>
      </c>
      <c r="M1144" s="12">
        <f t="shared" si="264"/>
      </c>
      <c r="N1144" s="13"/>
    </row>
    <row r="1145" spans="1:14" ht="15.75">
      <c r="A1145" s="22">
        <v>655</v>
      </c>
      <c r="B1145" s="366">
        <v>5400</v>
      </c>
      <c r="C1145" s="1776" t="s">
        <v>1120</v>
      </c>
      <c r="D1145" s="1777"/>
      <c r="E1145" s="311">
        <f>F1145+G1145+H1145</f>
        <v>0</v>
      </c>
      <c r="F1145" s="1382"/>
      <c r="G1145" s="1383"/>
      <c r="H1145" s="1384"/>
      <c r="I1145" s="1382"/>
      <c r="J1145" s="1383"/>
      <c r="K1145" s="1384"/>
      <c r="L1145" s="311">
        <f>I1145+J1145+K1145</f>
        <v>0</v>
      </c>
      <c r="M1145" s="12">
        <f t="shared" si="264"/>
      </c>
      <c r="N1145" s="13"/>
    </row>
    <row r="1146" spans="1:14" ht="15.75">
      <c r="A1146" s="22">
        <v>665</v>
      </c>
      <c r="B1146" s="273">
        <v>5500</v>
      </c>
      <c r="C1146" s="1738" t="s">
        <v>1121</v>
      </c>
      <c r="D1146" s="1739"/>
      <c r="E1146" s="311">
        <f aca="true" t="shared" si="276" ref="E1146:L1146">SUM(E1147:E1150)</f>
        <v>0</v>
      </c>
      <c r="F1146" s="275">
        <f t="shared" si="276"/>
        <v>0</v>
      </c>
      <c r="G1146" s="276">
        <f t="shared" si="276"/>
        <v>0</v>
      </c>
      <c r="H1146" s="277">
        <f>SUM(H1147:H1150)</f>
        <v>0</v>
      </c>
      <c r="I1146" s="275">
        <f t="shared" si="276"/>
        <v>0</v>
      </c>
      <c r="J1146" s="276">
        <f t="shared" si="276"/>
        <v>0</v>
      </c>
      <c r="K1146" s="277">
        <f t="shared" si="276"/>
        <v>0</v>
      </c>
      <c r="L1146" s="311">
        <f t="shared" si="276"/>
        <v>0</v>
      </c>
      <c r="M1146" s="12">
        <f t="shared" si="264"/>
      </c>
      <c r="N1146" s="13"/>
    </row>
    <row r="1147" spans="1:14" ht="15.75">
      <c r="A1147" s="22">
        <v>675</v>
      </c>
      <c r="B1147" s="363"/>
      <c r="C1147" s="280">
        <v>5501</v>
      </c>
      <c r="D1147" s="312" t="s">
        <v>1122</v>
      </c>
      <c r="E1147" s="282">
        <f>F1147+G1147+H1147</f>
        <v>0</v>
      </c>
      <c r="F1147" s="152"/>
      <c r="G1147" s="153"/>
      <c r="H1147" s="1378"/>
      <c r="I1147" s="152"/>
      <c r="J1147" s="153"/>
      <c r="K1147" s="1378"/>
      <c r="L1147" s="282">
        <f>I1147+J1147+K1147</f>
        <v>0</v>
      </c>
      <c r="M1147" s="12">
        <f t="shared" si="264"/>
      </c>
      <c r="N1147" s="13"/>
    </row>
    <row r="1148" spans="1:14" ht="15.75">
      <c r="A1148" s="22">
        <v>685</v>
      </c>
      <c r="B1148" s="363"/>
      <c r="C1148" s="294">
        <v>5502</v>
      </c>
      <c r="D1148" s="295" t="s">
        <v>1123</v>
      </c>
      <c r="E1148" s="296">
        <f>F1148+G1148+H1148</f>
        <v>0</v>
      </c>
      <c r="F1148" s="158"/>
      <c r="G1148" s="159"/>
      <c r="H1148" s="1380"/>
      <c r="I1148" s="158"/>
      <c r="J1148" s="159"/>
      <c r="K1148" s="1380"/>
      <c r="L1148" s="296">
        <f>I1148+J1148+K1148</f>
        <v>0</v>
      </c>
      <c r="M1148" s="12">
        <f t="shared" si="264"/>
      </c>
      <c r="N1148" s="13"/>
    </row>
    <row r="1149" spans="1:14" ht="15.75">
      <c r="A1149" s="23">
        <v>690</v>
      </c>
      <c r="B1149" s="363"/>
      <c r="C1149" s="294">
        <v>5503</v>
      </c>
      <c r="D1149" s="364" t="s">
        <v>1124</v>
      </c>
      <c r="E1149" s="296">
        <f>F1149+G1149+H1149</f>
        <v>0</v>
      </c>
      <c r="F1149" s="158"/>
      <c r="G1149" s="159"/>
      <c r="H1149" s="1380"/>
      <c r="I1149" s="158"/>
      <c r="J1149" s="159"/>
      <c r="K1149" s="1380"/>
      <c r="L1149" s="296">
        <f>I1149+J1149+K1149</f>
        <v>0</v>
      </c>
      <c r="M1149" s="12">
        <f t="shared" si="264"/>
      </c>
      <c r="N1149" s="13"/>
    </row>
    <row r="1150" spans="1:14" ht="15.75">
      <c r="A1150" s="23">
        <v>695</v>
      </c>
      <c r="B1150" s="363"/>
      <c r="C1150" s="286">
        <v>5504</v>
      </c>
      <c r="D1150" s="340" t="s">
        <v>1125</v>
      </c>
      <c r="E1150" s="288">
        <f>F1150+G1150+H1150</f>
        <v>0</v>
      </c>
      <c r="F1150" s="173"/>
      <c r="G1150" s="174"/>
      <c r="H1150" s="1381"/>
      <c r="I1150" s="173"/>
      <c r="J1150" s="174"/>
      <c r="K1150" s="1381"/>
      <c r="L1150" s="288">
        <f>I1150+J1150+K1150</f>
        <v>0</v>
      </c>
      <c r="M1150" s="12">
        <f t="shared" si="264"/>
      </c>
      <c r="N1150" s="13"/>
    </row>
    <row r="1151" spans="1:14" ht="15.75">
      <c r="A1151" s="22">
        <v>700</v>
      </c>
      <c r="B1151" s="366">
        <v>5700</v>
      </c>
      <c r="C1151" s="1774" t="s">
        <v>131</v>
      </c>
      <c r="D1151" s="1775"/>
      <c r="E1151" s="311">
        <f aca="true" t="shared" si="277" ref="E1151:L1151">SUM(E1152:E1154)</f>
        <v>0</v>
      </c>
      <c r="F1151" s="275">
        <f t="shared" si="277"/>
        <v>0</v>
      </c>
      <c r="G1151" s="276">
        <f t="shared" si="277"/>
        <v>0</v>
      </c>
      <c r="H1151" s="277">
        <f>SUM(H1152:H1154)</f>
        <v>0</v>
      </c>
      <c r="I1151" s="275">
        <f t="shared" si="277"/>
        <v>0</v>
      </c>
      <c r="J1151" s="276">
        <f t="shared" si="277"/>
        <v>0</v>
      </c>
      <c r="K1151" s="277">
        <f t="shared" si="277"/>
        <v>0</v>
      </c>
      <c r="L1151" s="311">
        <f t="shared" si="277"/>
        <v>0</v>
      </c>
      <c r="M1151" s="12">
        <f t="shared" si="264"/>
      </c>
      <c r="N1151" s="13"/>
    </row>
    <row r="1152" spans="1:14" ht="15.75">
      <c r="A1152" s="22">
        <v>710</v>
      </c>
      <c r="B1152" s="367"/>
      <c r="C1152" s="368">
        <v>5701</v>
      </c>
      <c r="D1152" s="369" t="s">
        <v>1126</v>
      </c>
      <c r="E1152" s="282">
        <f>F1152+G1152+H1152</f>
        <v>0</v>
      </c>
      <c r="F1152" s="1432">
        <v>0</v>
      </c>
      <c r="G1152" s="1432">
        <v>0</v>
      </c>
      <c r="H1152" s="1432">
        <v>0</v>
      </c>
      <c r="I1152" s="1432">
        <v>0</v>
      </c>
      <c r="J1152" s="1432">
        <v>0</v>
      </c>
      <c r="K1152" s="1432">
        <v>0</v>
      </c>
      <c r="L1152" s="282">
        <f>I1152+J1152+K1152</f>
        <v>0</v>
      </c>
      <c r="M1152" s="12">
        <f t="shared" si="264"/>
      </c>
      <c r="N1152" s="13"/>
    </row>
    <row r="1153" spans="1:14" ht="15.75">
      <c r="A1153" s="23">
        <v>715</v>
      </c>
      <c r="B1153" s="367"/>
      <c r="C1153" s="374">
        <v>5702</v>
      </c>
      <c r="D1153" s="375" t="s">
        <v>1127</v>
      </c>
      <c r="E1153" s="315">
        <f>F1153+G1153+H1153</f>
        <v>0</v>
      </c>
      <c r="F1153" s="1432">
        <v>0</v>
      </c>
      <c r="G1153" s="1432">
        <v>0</v>
      </c>
      <c r="H1153" s="1432">
        <v>0</v>
      </c>
      <c r="I1153" s="1432">
        <v>0</v>
      </c>
      <c r="J1153" s="1432">
        <v>0</v>
      </c>
      <c r="K1153" s="1432">
        <v>0</v>
      </c>
      <c r="L1153" s="315">
        <f>I1153+J1153+K1153</f>
        <v>0</v>
      </c>
      <c r="M1153" s="12">
        <f t="shared" si="264"/>
      </c>
      <c r="N1153" s="13"/>
    </row>
    <row r="1154" spans="1:14" ht="15.75">
      <c r="A1154" s="23">
        <v>720</v>
      </c>
      <c r="B1154" s="293"/>
      <c r="C1154" s="376">
        <v>4071</v>
      </c>
      <c r="D1154" s="377" t="s">
        <v>1128</v>
      </c>
      <c r="E1154" s="378">
        <f>F1154+G1154+H1154</f>
        <v>0</v>
      </c>
      <c r="F1154" s="1432">
        <v>0</v>
      </c>
      <c r="G1154" s="1432">
        <v>0</v>
      </c>
      <c r="H1154" s="1432">
        <v>0</v>
      </c>
      <c r="I1154" s="1432">
        <v>0</v>
      </c>
      <c r="J1154" s="1432">
        <v>0</v>
      </c>
      <c r="K1154" s="1432">
        <v>0</v>
      </c>
      <c r="L1154" s="378">
        <f>I1154+J1154+K1154</f>
        <v>0</v>
      </c>
      <c r="M1154" s="12">
        <f t="shared" si="264"/>
      </c>
      <c r="N1154" s="13"/>
    </row>
    <row r="1155" spans="1:14" ht="15.75">
      <c r="A1155" s="23">
        <v>725</v>
      </c>
      <c r="B1155" s="582"/>
      <c r="C1155" s="1778" t="s">
        <v>1129</v>
      </c>
      <c r="D1155" s="1739"/>
      <c r="E1155" s="1398"/>
      <c r="F1155" s="1398"/>
      <c r="G1155" s="1398"/>
      <c r="H1155" s="1398"/>
      <c r="I1155" s="1398"/>
      <c r="J1155" s="1398"/>
      <c r="K1155" s="1398"/>
      <c r="L1155" s="1399"/>
      <c r="M1155" s="12">
        <f t="shared" si="264"/>
      </c>
      <c r="N1155" s="13"/>
    </row>
    <row r="1156" spans="1:14" ht="15.75">
      <c r="A1156" s="23">
        <v>730</v>
      </c>
      <c r="B1156" s="382">
        <v>98</v>
      </c>
      <c r="C1156" s="1778" t="s">
        <v>1129</v>
      </c>
      <c r="D1156" s="1739"/>
      <c r="E1156" s="311">
        <f>F1156+G1156+H1156</f>
        <v>0</v>
      </c>
      <c r="F1156" s="1389"/>
      <c r="G1156" s="1390"/>
      <c r="H1156" s="1391"/>
      <c r="I1156" s="1421">
        <v>0</v>
      </c>
      <c r="J1156" s="1422">
        <v>0</v>
      </c>
      <c r="K1156" s="1423">
        <v>0</v>
      </c>
      <c r="L1156" s="311">
        <f>I1156+J1156+K1156</f>
        <v>0</v>
      </c>
      <c r="M1156" s="12">
        <f t="shared" si="264"/>
      </c>
      <c r="N1156" s="13"/>
    </row>
    <row r="1157" spans="1:14" ht="15.75">
      <c r="A1157" s="23">
        <v>735</v>
      </c>
      <c r="B1157" s="1393"/>
      <c r="C1157" s="1394"/>
      <c r="D1157" s="1395"/>
      <c r="E1157" s="270"/>
      <c r="F1157" s="270"/>
      <c r="G1157" s="270"/>
      <c r="H1157" s="270"/>
      <c r="I1157" s="270"/>
      <c r="J1157" s="270"/>
      <c r="K1157" s="270"/>
      <c r="L1157" s="271"/>
      <c r="M1157" s="12">
        <f t="shared" si="264"/>
      </c>
      <c r="N1157" s="13"/>
    </row>
    <row r="1158" spans="1:14" ht="15.75">
      <c r="A1158" s="23">
        <v>740</v>
      </c>
      <c r="B1158" s="1396"/>
      <c r="C1158" s="111"/>
      <c r="D1158" s="1397"/>
      <c r="E1158" s="219"/>
      <c r="F1158" s="219"/>
      <c r="G1158" s="219"/>
      <c r="H1158" s="219"/>
      <c r="I1158" s="219"/>
      <c r="J1158" s="219"/>
      <c r="K1158" s="219"/>
      <c r="L1158" s="389"/>
      <c r="M1158" s="12">
        <f t="shared" si="264"/>
      </c>
      <c r="N1158" s="13"/>
    </row>
    <row r="1159" spans="1:14" ht="15.75">
      <c r="A1159" s="23">
        <v>745</v>
      </c>
      <c r="B1159" s="1396"/>
      <c r="C1159" s="111"/>
      <c r="D1159" s="1397"/>
      <c r="E1159" s="219"/>
      <c r="F1159" s="219"/>
      <c r="G1159" s="219"/>
      <c r="H1159" s="219"/>
      <c r="I1159" s="219"/>
      <c r="J1159" s="219"/>
      <c r="K1159" s="219"/>
      <c r="L1159" s="389"/>
      <c r="M1159" s="12">
        <f t="shared" si="264"/>
      </c>
      <c r="N1159" s="13"/>
    </row>
    <row r="1160" spans="1:14" ht="16.5" thickBot="1">
      <c r="A1160" s="22">
        <v>750</v>
      </c>
      <c r="B1160" s="1424"/>
      <c r="C1160" s="393" t="s">
        <v>1176</v>
      </c>
      <c r="D1160" s="1392">
        <f>+B1160</f>
        <v>0</v>
      </c>
      <c r="E1160" s="395">
        <f aca="true" t="shared" si="278" ref="E1160:L1160">SUM(E1044,E1047,E1053,E1061,E1062,E1080,E1084,E1090,E1093,E1094,E1095,E1096,E1097,E1106,E1113,E1114,E1115,E1116,E1123,E1127,E1128,E1129,E1130,E1133,E1134,E1142,E1145,E1146,E1151)+E1156</f>
        <v>42364</v>
      </c>
      <c r="F1160" s="396">
        <f t="shared" si="278"/>
        <v>0</v>
      </c>
      <c r="G1160" s="397">
        <f t="shared" si="278"/>
        <v>42364</v>
      </c>
      <c r="H1160" s="398">
        <f>SUM(H1044,H1047,H1053,H1061,H1062,H1080,H1084,H1090,H1093,H1094,H1095,H1096,H1097,H1106,H1113,H1114,H1115,H1116,H1123,H1127,H1128,H1129,H1130,H1133,H1134,H1142,H1145,H1146,H1151)+H1156</f>
        <v>0</v>
      </c>
      <c r="I1160" s="396">
        <f t="shared" si="278"/>
        <v>0</v>
      </c>
      <c r="J1160" s="397">
        <f t="shared" si="278"/>
        <v>46465</v>
      </c>
      <c r="K1160" s="398">
        <f t="shared" si="278"/>
        <v>0</v>
      </c>
      <c r="L1160" s="395">
        <f t="shared" si="278"/>
        <v>46465</v>
      </c>
      <c r="M1160" s="12">
        <f>(IF($E1160&lt;&gt;0,$M$2,IF($L1160&lt;&gt;0,$M$2,"")))</f>
        <v>1</v>
      </c>
      <c r="N1160" s="73" t="str">
        <f>LEFT(C1041,1)</f>
        <v>5</v>
      </c>
    </row>
    <row r="1161" spans="1:13" ht="16.5" thickTop="1">
      <c r="A1161" s="23">
        <v>755</v>
      </c>
      <c r="B1161" s="79" t="s">
        <v>265</v>
      </c>
      <c r="C1161" s="1"/>
      <c r="L1161" s="6"/>
      <c r="M1161" s="7">
        <f>(IF($E1160&lt;&gt;0,$M$2,IF($L1160&lt;&gt;0,$M$2,"")))</f>
        <v>1</v>
      </c>
    </row>
    <row r="1162" spans="1:13" ht="15">
      <c r="A1162" s="23">
        <v>760</v>
      </c>
      <c r="B1162" s="1327"/>
      <c r="C1162" s="1327"/>
      <c r="D1162" s="1328"/>
      <c r="E1162" s="1327"/>
      <c r="F1162" s="1327"/>
      <c r="G1162" s="1327"/>
      <c r="H1162" s="1327"/>
      <c r="I1162" s="1327"/>
      <c r="J1162" s="1327"/>
      <c r="K1162" s="1327"/>
      <c r="L1162" s="1329"/>
      <c r="M1162" s="7">
        <f>(IF($E1160&lt;&gt;0,$M$2,IF($L1160&lt;&gt;0,$M$2,"")))</f>
        <v>1</v>
      </c>
    </row>
    <row r="1163" spans="1:14" ht="18">
      <c r="A1163" s="22">
        <v>765</v>
      </c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77"/>
      <c r="M1163" s="74">
        <f>(IF(E1158&lt;&gt;0,$G$2,IF(L1158&lt;&gt;0,$G$2,"")))</f>
      </c>
      <c r="N1163" s="65"/>
    </row>
    <row r="1164" spans="1:13" ht="15">
      <c r="A1164" s="22">
        <v>775</v>
      </c>
      <c r="B1164" s="6"/>
      <c r="C1164" s="6"/>
      <c r="D1164" s="521"/>
      <c r="E1164" s="38"/>
      <c r="F1164" s="38"/>
      <c r="G1164" s="38"/>
      <c r="H1164" s="38"/>
      <c r="I1164" s="38"/>
      <c r="J1164" s="38"/>
      <c r="K1164" s="38"/>
      <c r="L1164" s="38"/>
      <c r="M1164" s="7">
        <f>(IF($E1298&lt;&gt;0,$M$2,IF($L1298&lt;&gt;0,$M$2,"")))</f>
        <v>1</v>
      </c>
    </row>
    <row r="1165" spans="1:13" ht="15">
      <c r="A1165" s="23">
        <v>780</v>
      </c>
      <c r="B1165" s="6"/>
      <c r="C1165" s="1325"/>
      <c r="D1165" s="1326"/>
      <c r="E1165" s="38"/>
      <c r="F1165" s="38"/>
      <c r="G1165" s="38"/>
      <c r="H1165" s="38"/>
      <c r="I1165" s="38"/>
      <c r="J1165" s="38"/>
      <c r="K1165" s="38"/>
      <c r="L1165" s="38"/>
      <c r="M1165" s="7">
        <f>(IF($E1298&lt;&gt;0,$M$2,IF($L1298&lt;&gt;0,$M$2,"")))</f>
        <v>1</v>
      </c>
    </row>
    <row r="1166" spans="1:13" ht="15.75">
      <c r="A1166" s="23">
        <v>785</v>
      </c>
      <c r="B1166" s="1782" t="str">
        <f>$B$7</f>
        <v>ОТЧЕТНИ ДАННИ ПО ЕБК ЗА СМЕТКИТЕ ЗА СРЕДСТВАТА ОТ ЕВРОПЕЙСКИЯ СЪЮЗ - КСФ</v>
      </c>
      <c r="C1166" s="1783"/>
      <c r="D1166" s="1783"/>
      <c r="E1166" s="243"/>
      <c r="F1166" s="243"/>
      <c r="G1166" s="238"/>
      <c r="H1166" s="238"/>
      <c r="I1166" s="238"/>
      <c r="J1166" s="238"/>
      <c r="K1166" s="238"/>
      <c r="L1166" s="238"/>
      <c r="M1166" s="7">
        <f>(IF($E1298&lt;&gt;0,$M$2,IF($L1298&lt;&gt;0,$M$2,"")))</f>
        <v>1</v>
      </c>
    </row>
    <row r="1167" spans="1:13" ht="15.75">
      <c r="A1167" s="23">
        <v>790</v>
      </c>
      <c r="B1167" s="229"/>
      <c r="C1167" s="391"/>
      <c r="D1167" s="400"/>
      <c r="E1167" s="406" t="s">
        <v>1301</v>
      </c>
      <c r="F1167" s="406" t="s">
        <v>50</v>
      </c>
      <c r="G1167" s="238"/>
      <c r="H1167" s="1322" t="s">
        <v>1725</v>
      </c>
      <c r="I1167" s="1323"/>
      <c r="J1167" s="1324"/>
      <c r="K1167" s="238"/>
      <c r="L1167" s="238"/>
      <c r="M1167" s="7">
        <f>(IF($E1298&lt;&gt;0,$M$2,IF($L1298&lt;&gt;0,$M$2,"")))</f>
        <v>1</v>
      </c>
    </row>
    <row r="1168" spans="1:13" ht="18">
      <c r="A1168" s="23">
        <v>795</v>
      </c>
      <c r="B1168" s="1771">
        <f>$B$9</f>
        <v>0</v>
      </c>
      <c r="C1168" s="1772"/>
      <c r="D1168" s="1773"/>
      <c r="E1168" s="115">
        <f>$E$9</f>
        <v>43101</v>
      </c>
      <c r="F1168" s="227">
        <f>$F$9</f>
        <v>43312</v>
      </c>
      <c r="G1168" s="238"/>
      <c r="H1168" s="238"/>
      <c r="I1168" s="238"/>
      <c r="J1168" s="238"/>
      <c r="K1168" s="238"/>
      <c r="L1168" s="238"/>
      <c r="M1168" s="7">
        <f>(IF($E1298&lt;&gt;0,$M$2,IF($L1298&lt;&gt;0,$M$2,"")))</f>
        <v>1</v>
      </c>
    </row>
    <row r="1169" spans="1:13" ht="15">
      <c r="A1169" s="22">
        <v>805</v>
      </c>
      <c r="B1169" s="228" t="str">
        <f>$B$10</f>
        <v>(наименование на разпоредителя с бюджет)</v>
      </c>
      <c r="C1169" s="229"/>
      <c r="D1169" s="230"/>
      <c r="E1169" s="238"/>
      <c r="F1169" s="238"/>
      <c r="G1169" s="238"/>
      <c r="H1169" s="238"/>
      <c r="I1169" s="238"/>
      <c r="J1169" s="238"/>
      <c r="K1169" s="238"/>
      <c r="L1169" s="238"/>
      <c r="M1169" s="7">
        <f>(IF($E1298&lt;&gt;0,$M$2,IF($L1298&lt;&gt;0,$M$2,"")))</f>
        <v>1</v>
      </c>
    </row>
    <row r="1170" spans="1:13" ht="15">
      <c r="A1170" s="23">
        <v>810</v>
      </c>
      <c r="B1170" s="228"/>
      <c r="C1170" s="229"/>
      <c r="D1170" s="230"/>
      <c r="E1170" s="238"/>
      <c r="F1170" s="238"/>
      <c r="G1170" s="238"/>
      <c r="H1170" s="238"/>
      <c r="I1170" s="238"/>
      <c r="J1170" s="238"/>
      <c r="K1170" s="238"/>
      <c r="L1170" s="238"/>
      <c r="M1170" s="7">
        <f>(IF($E1298&lt;&gt;0,$M$2,IF($L1298&lt;&gt;0,$M$2,"")))</f>
        <v>1</v>
      </c>
    </row>
    <row r="1171" spans="1:13" ht="18">
      <c r="A1171" s="23">
        <v>815</v>
      </c>
      <c r="B1171" s="1826" t="str">
        <f>$B$12</f>
        <v>Момчилград</v>
      </c>
      <c r="C1171" s="1827"/>
      <c r="D1171" s="1828"/>
      <c r="E1171" s="410" t="s">
        <v>106</v>
      </c>
      <c r="F1171" s="1320" t="str">
        <f>$F$12</f>
        <v>5906</v>
      </c>
      <c r="G1171" s="238"/>
      <c r="H1171" s="238"/>
      <c r="I1171" s="238"/>
      <c r="J1171" s="238"/>
      <c r="K1171" s="238"/>
      <c r="L1171" s="238"/>
      <c r="M1171" s="7">
        <f>(IF($E1298&lt;&gt;0,$M$2,IF($L1298&lt;&gt;0,$M$2,"")))</f>
        <v>1</v>
      </c>
    </row>
    <row r="1172" spans="1:13" ht="15.75">
      <c r="A1172" s="28">
        <v>525</v>
      </c>
      <c r="B1172" s="234" t="str">
        <f>$B$13</f>
        <v>(наименование на първостепенния разпоредител с бюджет)</v>
      </c>
      <c r="C1172" s="229"/>
      <c r="D1172" s="230"/>
      <c r="E1172" s="1321"/>
      <c r="F1172" s="243"/>
      <c r="G1172" s="238"/>
      <c r="H1172" s="238"/>
      <c r="I1172" s="238"/>
      <c r="J1172" s="238"/>
      <c r="K1172" s="238"/>
      <c r="L1172" s="238"/>
      <c r="M1172" s="7">
        <f>(IF($E1298&lt;&gt;0,$M$2,IF($L1298&lt;&gt;0,$M$2,"")))</f>
        <v>1</v>
      </c>
    </row>
    <row r="1173" spans="1:13" ht="18">
      <c r="A1173" s="22">
        <v>820</v>
      </c>
      <c r="B1173" s="237"/>
      <c r="C1173" s="238"/>
      <c r="D1173" s="124" t="s">
        <v>107</v>
      </c>
      <c r="E1173" s="239">
        <f>$E$15</f>
        <v>98</v>
      </c>
      <c r="F1173" s="414" t="str">
        <f>$F$15</f>
        <v>СЕС - КСФ</v>
      </c>
      <c r="G1173" s="219"/>
      <c r="H1173" s="219"/>
      <c r="I1173" s="219"/>
      <c r="J1173" s="219"/>
      <c r="K1173" s="219"/>
      <c r="L1173" s="219"/>
      <c r="M1173" s="7">
        <f>(IF($E1298&lt;&gt;0,$M$2,IF($L1298&lt;&gt;0,$M$2,"")))</f>
        <v>1</v>
      </c>
    </row>
    <row r="1174" spans="1:13" ht="16.5" thickBot="1">
      <c r="A1174" s="23">
        <v>821</v>
      </c>
      <c r="B1174" s="229"/>
      <c r="C1174" s="391"/>
      <c r="D1174" s="400"/>
      <c r="E1174" s="238"/>
      <c r="F1174" s="409"/>
      <c r="G1174" s="409"/>
      <c r="H1174" s="409"/>
      <c r="I1174" s="409"/>
      <c r="J1174" s="409"/>
      <c r="K1174" s="409"/>
      <c r="L1174" s="1337" t="s">
        <v>1302</v>
      </c>
      <c r="M1174" s="7">
        <f>(IF($E1298&lt;&gt;0,$M$2,IF($L1298&lt;&gt;0,$M$2,"")))</f>
        <v>1</v>
      </c>
    </row>
    <row r="1175" spans="1:13" ht="24.75" customHeight="1">
      <c r="A1175" s="23">
        <v>822</v>
      </c>
      <c r="B1175" s="248"/>
      <c r="C1175" s="249"/>
      <c r="D1175" s="250" t="s">
        <v>1147</v>
      </c>
      <c r="E1175" s="1735" t="s">
        <v>1054</v>
      </c>
      <c r="F1175" s="1736"/>
      <c r="G1175" s="1736"/>
      <c r="H1175" s="1737"/>
      <c r="I1175" s="1757" t="s">
        <v>1055</v>
      </c>
      <c r="J1175" s="1758"/>
      <c r="K1175" s="1758"/>
      <c r="L1175" s="1759"/>
      <c r="M1175" s="7">
        <f>(IF($E1298&lt;&gt;0,$M$2,IF($L1298&lt;&gt;0,$M$2,"")))</f>
        <v>1</v>
      </c>
    </row>
    <row r="1176" spans="1:13" ht="54.75" customHeight="1" thickBot="1">
      <c r="A1176" s="23">
        <v>823</v>
      </c>
      <c r="B1176" s="251" t="s">
        <v>2028</v>
      </c>
      <c r="C1176" s="252" t="s">
        <v>1303</v>
      </c>
      <c r="D1176" s="253" t="s">
        <v>1148</v>
      </c>
      <c r="E1176" s="1363" t="str">
        <f>$E$20</f>
        <v>Уточнен план                Общо</v>
      </c>
      <c r="F1176" s="1367" t="str">
        <f>$F$20</f>
        <v>държавни дейности</v>
      </c>
      <c r="G1176" s="1368" t="str">
        <f>$G$20</f>
        <v>местни дейности</v>
      </c>
      <c r="H1176" s="1369" t="str">
        <f>$H$20</f>
        <v>дофинансиране</v>
      </c>
      <c r="I1176" s="254" t="str">
        <f>$I$20</f>
        <v>държавни дейности -ОТЧЕТ</v>
      </c>
      <c r="J1176" s="255" t="str">
        <f>$J$20</f>
        <v>местни дейности - ОТЧЕТ</v>
      </c>
      <c r="K1176" s="256" t="str">
        <f>$K$20</f>
        <v>дофинансиране - ОТЧЕТ</v>
      </c>
      <c r="L1176" s="1619" t="str">
        <f>$L$20</f>
        <v>ОТЧЕТ                                    ОБЩО</v>
      </c>
      <c r="M1176" s="7">
        <f>(IF($E1298&lt;&gt;0,$M$2,IF($L1298&lt;&gt;0,$M$2,"")))</f>
        <v>1</v>
      </c>
    </row>
    <row r="1177" spans="1:13" ht="18.75">
      <c r="A1177" s="23">
        <v>825</v>
      </c>
      <c r="B1177" s="259"/>
      <c r="C1177" s="260"/>
      <c r="D1177" s="261" t="s">
        <v>1178</v>
      </c>
      <c r="E1177" s="1415" t="str">
        <f>$E$21</f>
        <v>(1)</v>
      </c>
      <c r="F1177" s="143" t="str">
        <f>$F$21</f>
        <v>(2)</v>
      </c>
      <c r="G1177" s="144" t="str">
        <f>$G$21</f>
        <v>(3)</v>
      </c>
      <c r="H1177" s="145" t="str">
        <f>$H$21</f>
        <v>(4)</v>
      </c>
      <c r="I1177" s="262" t="str">
        <f>$I$21</f>
        <v>(5)</v>
      </c>
      <c r="J1177" s="263" t="str">
        <f>$J$21</f>
        <v>(6)</v>
      </c>
      <c r="K1177" s="264" t="str">
        <f>$K$21</f>
        <v>(7)</v>
      </c>
      <c r="L1177" s="265" t="str">
        <f>$L$21</f>
        <v>(8)</v>
      </c>
      <c r="M1177" s="7">
        <f>(IF($E1298&lt;&gt;0,$M$2,IF($L1298&lt;&gt;0,$M$2,"")))</f>
        <v>1</v>
      </c>
    </row>
    <row r="1178" spans="1:13" ht="15.75">
      <c r="A1178" s="23"/>
      <c r="B1178" s="1411"/>
      <c r="C1178" s="1560" t="str">
        <f>VLOOKUP(D1178,OP_LIST2,2,FALSE)</f>
        <v>98311</v>
      </c>
      <c r="D1178" s="1412" t="s">
        <v>1705</v>
      </c>
      <c r="E1178" s="389"/>
      <c r="F1178" s="1401"/>
      <c r="G1178" s="1402"/>
      <c r="H1178" s="1403"/>
      <c r="I1178" s="1401"/>
      <c r="J1178" s="1402"/>
      <c r="K1178" s="1403"/>
      <c r="L1178" s="1400"/>
      <c r="M1178" s="7">
        <f>(IF($E1298&lt;&gt;0,$M$2,IF($L1298&lt;&gt;0,$M$2,"")))</f>
        <v>1</v>
      </c>
    </row>
    <row r="1179" spans="1:13" ht="15.75">
      <c r="A1179" s="23"/>
      <c r="B1179" s="1414"/>
      <c r="C1179" s="1419">
        <f>VLOOKUP(D1180,EBK_DEIN2,2,FALSE)</f>
        <v>5533</v>
      </c>
      <c r="D1179" s="1418" t="s">
        <v>7</v>
      </c>
      <c r="E1179" s="389"/>
      <c r="F1179" s="1404"/>
      <c r="G1179" s="1405"/>
      <c r="H1179" s="1406"/>
      <c r="I1179" s="1404"/>
      <c r="J1179" s="1405"/>
      <c r="K1179" s="1406"/>
      <c r="L1179" s="1400"/>
      <c r="M1179" s="7">
        <f>(IF($E1298&lt;&gt;0,$M$2,IF($L1298&lt;&gt;0,$M$2,"")))</f>
        <v>1</v>
      </c>
    </row>
    <row r="1180" spans="1:13" ht="15.75">
      <c r="A1180" s="23"/>
      <c r="B1180" s="1410"/>
      <c r="C1180" s="1540">
        <f>+C1179</f>
        <v>5533</v>
      </c>
      <c r="D1180" s="1412" t="s">
        <v>1405</v>
      </c>
      <c r="E1180" s="389"/>
      <c r="F1180" s="1404"/>
      <c r="G1180" s="1405"/>
      <c r="H1180" s="1406"/>
      <c r="I1180" s="1404"/>
      <c r="J1180" s="1405"/>
      <c r="K1180" s="1406"/>
      <c r="L1180" s="1400"/>
      <c r="M1180" s="7">
        <f>(IF($E1298&lt;&gt;0,$M$2,IF($L1298&lt;&gt;0,$M$2,"")))</f>
        <v>1</v>
      </c>
    </row>
    <row r="1181" spans="1:13" ht="15">
      <c r="A1181" s="23"/>
      <c r="B1181" s="1416"/>
      <c r="C1181" s="1413"/>
      <c r="D1181" s="1417" t="s">
        <v>1149</v>
      </c>
      <c r="E1181" s="389"/>
      <c r="F1181" s="1407"/>
      <c r="G1181" s="1408"/>
      <c r="H1181" s="1409"/>
      <c r="I1181" s="1407"/>
      <c r="J1181" s="1408"/>
      <c r="K1181" s="1409"/>
      <c r="L1181" s="1400"/>
      <c r="M1181" s="7">
        <f>(IF($E1298&lt;&gt;0,$M$2,IF($L1298&lt;&gt;0,$M$2,"")))</f>
        <v>1</v>
      </c>
    </row>
    <row r="1182" spans="1:14" ht="15.75">
      <c r="A1182" s="23"/>
      <c r="B1182" s="273">
        <v>100</v>
      </c>
      <c r="C1182" s="1769" t="s">
        <v>1179</v>
      </c>
      <c r="D1182" s="1770"/>
      <c r="E1182" s="274">
        <f aca="true" t="shared" si="279" ref="E1182:L1182">SUM(E1183:E1184)</f>
        <v>133441</v>
      </c>
      <c r="F1182" s="275">
        <f t="shared" si="279"/>
        <v>0</v>
      </c>
      <c r="G1182" s="276">
        <f t="shared" si="279"/>
        <v>133441</v>
      </c>
      <c r="H1182" s="277">
        <f>SUM(H1183:H1184)</f>
        <v>0</v>
      </c>
      <c r="I1182" s="275">
        <f t="shared" si="279"/>
        <v>0</v>
      </c>
      <c r="J1182" s="276">
        <f t="shared" si="279"/>
        <v>99817</v>
      </c>
      <c r="K1182" s="277">
        <f t="shared" si="279"/>
        <v>0</v>
      </c>
      <c r="L1182" s="274">
        <f t="shared" si="279"/>
        <v>99817</v>
      </c>
      <c r="M1182" s="12">
        <f>(IF($E1182&lt;&gt;0,$M$2,IF($L1182&lt;&gt;0,$M$2,"")))</f>
        <v>1</v>
      </c>
      <c r="N1182" s="13"/>
    </row>
    <row r="1183" spans="1:14" ht="15.75">
      <c r="A1183" s="23"/>
      <c r="B1183" s="279"/>
      <c r="C1183" s="280">
        <v>101</v>
      </c>
      <c r="D1183" s="281" t="s">
        <v>1180</v>
      </c>
      <c r="E1183" s="282">
        <f>F1183+G1183+H1183</f>
        <v>133441</v>
      </c>
      <c r="F1183" s="152"/>
      <c r="G1183" s="153">
        <v>133441</v>
      </c>
      <c r="H1183" s="1378"/>
      <c r="I1183" s="152"/>
      <c r="J1183" s="153">
        <v>97556</v>
      </c>
      <c r="K1183" s="1378"/>
      <c r="L1183" s="282">
        <f>I1183+J1183+K1183</f>
        <v>97556</v>
      </c>
      <c r="M1183" s="12">
        <f aca="true" t="shared" si="280" ref="M1183:M1250">(IF($E1183&lt;&gt;0,$M$2,IF($L1183&lt;&gt;0,$M$2,"")))</f>
        <v>1</v>
      </c>
      <c r="N1183" s="13"/>
    </row>
    <row r="1184" spans="1:14" ht="15.75">
      <c r="A1184" s="10"/>
      <c r="B1184" s="279"/>
      <c r="C1184" s="286">
        <v>102</v>
      </c>
      <c r="D1184" s="287" t="s">
        <v>1181</v>
      </c>
      <c r="E1184" s="288">
        <f>F1184+G1184+H1184</f>
        <v>0</v>
      </c>
      <c r="F1184" s="173"/>
      <c r="G1184" s="174"/>
      <c r="H1184" s="1381"/>
      <c r="I1184" s="173"/>
      <c r="J1184" s="174">
        <v>2261</v>
      </c>
      <c r="K1184" s="1381"/>
      <c r="L1184" s="288">
        <f>I1184+J1184+K1184</f>
        <v>2261</v>
      </c>
      <c r="M1184" s="12">
        <f t="shared" si="280"/>
        <v>1</v>
      </c>
      <c r="N1184" s="13"/>
    </row>
    <row r="1185" spans="1:14" ht="15.75">
      <c r="A1185" s="10"/>
      <c r="B1185" s="273">
        <v>200</v>
      </c>
      <c r="C1185" s="1750" t="s">
        <v>1182</v>
      </c>
      <c r="D1185" s="1751"/>
      <c r="E1185" s="274">
        <f aca="true" t="shared" si="281" ref="E1185:L1185">SUM(E1186:E1190)</f>
        <v>0</v>
      </c>
      <c r="F1185" s="275">
        <f t="shared" si="281"/>
        <v>0</v>
      </c>
      <c r="G1185" s="276">
        <f t="shared" si="281"/>
        <v>0</v>
      </c>
      <c r="H1185" s="277">
        <f>SUM(H1186:H1190)</f>
        <v>0</v>
      </c>
      <c r="I1185" s="275">
        <f t="shared" si="281"/>
        <v>0</v>
      </c>
      <c r="J1185" s="276">
        <f t="shared" si="281"/>
        <v>4389</v>
      </c>
      <c r="K1185" s="277">
        <f t="shared" si="281"/>
        <v>0</v>
      </c>
      <c r="L1185" s="274">
        <f t="shared" si="281"/>
        <v>4389</v>
      </c>
      <c r="M1185" s="12">
        <f t="shared" si="280"/>
        <v>1</v>
      </c>
      <c r="N1185" s="13"/>
    </row>
    <row r="1186" spans="1:14" ht="15.75">
      <c r="A1186" s="10"/>
      <c r="B1186" s="292"/>
      <c r="C1186" s="280">
        <v>201</v>
      </c>
      <c r="D1186" s="281" t="s">
        <v>1183</v>
      </c>
      <c r="E1186" s="282">
        <f>F1186+G1186+H1186</f>
        <v>0</v>
      </c>
      <c r="F1186" s="152"/>
      <c r="G1186" s="153"/>
      <c r="H1186" s="1378"/>
      <c r="I1186" s="152"/>
      <c r="J1186" s="153"/>
      <c r="K1186" s="1378"/>
      <c r="L1186" s="282">
        <f>I1186+J1186+K1186</f>
        <v>0</v>
      </c>
      <c r="M1186" s="12">
        <f t="shared" si="280"/>
      </c>
      <c r="N1186" s="13"/>
    </row>
    <row r="1187" spans="1:14" ht="15.75">
      <c r="A1187" s="10"/>
      <c r="B1187" s="293"/>
      <c r="C1187" s="294">
        <v>202</v>
      </c>
      <c r="D1187" s="295" t="s">
        <v>1184</v>
      </c>
      <c r="E1187" s="296">
        <f>F1187+G1187+H1187</f>
        <v>0</v>
      </c>
      <c r="F1187" s="158"/>
      <c r="G1187" s="159"/>
      <c r="H1187" s="1380"/>
      <c r="I1187" s="158"/>
      <c r="J1187" s="159">
        <v>3640</v>
      </c>
      <c r="K1187" s="1380"/>
      <c r="L1187" s="296">
        <f>I1187+J1187+K1187</f>
        <v>3640</v>
      </c>
      <c r="M1187" s="12">
        <f t="shared" si="280"/>
        <v>1</v>
      </c>
      <c r="N1187" s="13"/>
    </row>
    <row r="1188" spans="1:14" ht="31.5">
      <c r="A1188" s="10"/>
      <c r="B1188" s="300"/>
      <c r="C1188" s="294">
        <v>205</v>
      </c>
      <c r="D1188" s="295" t="s">
        <v>1437</v>
      </c>
      <c r="E1188" s="296">
        <f>F1188+G1188+H1188</f>
        <v>0</v>
      </c>
      <c r="F1188" s="158"/>
      <c r="G1188" s="159"/>
      <c r="H1188" s="1380"/>
      <c r="I1188" s="158"/>
      <c r="J1188" s="159"/>
      <c r="K1188" s="1380"/>
      <c r="L1188" s="296">
        <f>I1188+J1188+K1188</f>
        <v>0</v>
      </c>
      <c r="M1188" s="12">
        <f t="shared" si="280"/>
      </c>
      <c r="N1188" s="13"/>
    </row>
    <row r="1189" spans="1:14" ht="15.75">
      <c r="A1189" s="10"/>
      <c r="B1189" s="300"/>
      <c r="C1189" s="294">
        <v>208</v>
      </c>
      <c r="D1189" s="301" t="s">
        <v>1438</v>
      </c>
      <c r="E1189" s="296">
        <f>F1189+G1189+H1189</f>
        <v>0</v>
      </c>
      <c r="F1189" s="158"/>
      <c r="G1189" s="159"/>
      <c r="H1189" s="1380"/>
      <c r="I1189" s="158"/>
      <c r="J1189" s="159">
        <v>749</v>
      </c>
      <c r="K1189" s="1380"/>
      <c r="L1189" s="296">
        <f>I1189+J1189+K1189</f>
        <v>749</v>
      </c>
      <c r="M1189" s="12">
        <f t="shared" si="280"/>
        <v>1</v>
      </c>
      <c r="N1189" s="13"/>
    </row>
    <row r="1190" spans="1:14" ht="15.75">
      <c r="A1190" s="10"/>
      <c r="B1190" s="292"/>
      <c r="C1190" s="286">
        <v>209</v>
      </c>
      <c r="D1190" s="302" t="s">
        <v>1439</v>
      </c>
      <c r="E1190" s="288">
        <f>F1190+G1190+H1190</f>
        <v>0</v>
      </c>
      <c r="F1190" s="173"/>
      <c r="G1190" s="174"/>
      <c r="H1190" s="1381"/>
      <c r="I1190" s="173"/>
      <c r="J1190" s="174"/>
      <c r="K1190" s="1381"/>
      <c r="L1190" s="288">
        <f>I1190+J1190+K1190</f>
        <v>0</v>
      </c>
      <c r="M1190" s="12">
        <f t="shared" si="280"/>
      </c>
      <c r="N1190" s="13"/>
    </row>
    <row r="1191" spans="1:14" ht="15.75">
      <c r="A1191" s="10"/>
      <c r="B1191" s="273">
        <v>500</v>
      </c>
      <c r="C1191" s="1752" t="s">
        <v>339</v>
      </c>
      <c r="D1191" s="1753"/>
      <c r="E1191" s="274">
        <f aca="true" t="shared" si="282" ref="E1191:L1191">SUM(E1192:E1198)</f>
        <v>25647</v>
      </c>
      <c r="F1191" s="275">
        <f t="shared" si="282"/>
        <v>0</v>
      </c>
      <c r="G1191" s="276">
        <f t="shared" si="282"/>
        <v>25647</v>
      </c>
      <c r="H1191" s="277">
        <f>SUM(H1192:H1198)</f>
        <v>0</v>
      </c>
      <c r="I1191" s="275">
        <f t="shared" si="282"/>
        <v>0</v>
      </c>
      <c r="J1191" s="276">
        <f t="shared" si="282"/>
        <v>20031</v>
      </c>
      <c r="K1191" s="277">
        <f t="shared" si="282"/>
        <v>0</v>
      </c>
      <c r="L1191" s="274">
        <f t="shared" si="282"/>
        <v>20031</v>
      </c>
      <c r="M1191" s="12">
        <f t="shared" si="280"/>
        <v>1</v>
      </c>
      <c r="N1191" s="13"/>
    </row>
    <row r="1192" spans="1:14" ht="18" customHeight="1">
      <c r="A1192" s="10"/>
      <c r="B1192" s="292"/>
      <c r="C1192" s="303">
        <v>551</v>
      </c>
      <c r="D1192" s="304" t="s">
        <v>340</v>
      </c>
      <c r="E1192" s="282">
        <f aca="true" t="shared" si="283" ref="E1192:E1199">F1192+G1192+H1192</f>
        <v>15506</v>
      </c>
      <c r="F1192" s="152"/>
      <c r="G1192" s="153">
        <v>15506</v>
      </c>
      <c r="H1192" s="1378"/>
      <c r="I1192" s="152"/>
      <c r="J1192" s="153">
        <v>12266</v>
      </c>
      <c r="K1192" s="1378"/>
      <c r="L1192" s="282">
        <f aca="true" t="shared" si="284" ref="L1192:L1199">I1192+J1192+K1192</f>
        <v>12266</v>
      </c>
      <c r="M1192" s="12">
        <f t="shared" si="280"/>
        <v>1</v>
      </c>
      <c r="N1192" s="13"/>
    </row>
    <row r="1193" spans="1:14" ht="15.75">
      <c r="A1193" s="10"/>
      <c r="B1193" s="292"/>
      <c r="C1193" s="305">
        <v>552</v>
      </c>
      <c r="D1193" s="306" t="s">
        <v>126</v>
      </c>
      <c r="E1193" s="296">
        <f t="shared" si="283"/>
        <v>0</v>
      </c>
      <c r="F1193" s="158"/>
      <c r="G1193" s="159"/>
      <c r="H1193" s="1380"/>
      <c r="I1193" s="158"/>
      <c r="J1193" s="159"/>
      <c r="K1193" s="1380"/>
      <c r="L1193" s="296">
        <f t="shared" si="284"/>
        <v>0</v>
      </c>
      <c r="M1193" s="12">
        <f t="shared" si="280"/>
      </c>
      <c r="N1193" s="13"/>
    </row>
    <row r="1194" spans="1:14" ht="15.75">
      <c r="A1194" s="10"/>
      <c r="B1194" s="307"/>
      <c r="C1194" s="305">
        <v>558</v>
      </c>
      <c r="D1194" s="308" t="s">
        <v>87</v>
      </c>
      <c r="E1194" s="296">
        <f>F1194+G1194+H1194</f>
        <v>0</v>
      </c>
      <c r="F1194" s="489">
        <v>0</v>
      </c>
      <c r="G1194" s="490">
        <v>0</v>
      </c>
      <c r="H1194" s="160">
        <v>0</v>
      </c>
      <c r="I1194" s="489">
        <v>0</v>
      </c>
      <c r="J1194" s="490">
        <v>0</v>
      </c>
      <c r="K1194" s="160">
        <v>0</v>
      </c>
      <c r="L1194" s="296">
        <f>I1194+J1194+K1194</f>
        <v>0</v>
      </c>
      <c r="M1194" s="12">
        <f t="shared" si="280"/>
      </c>
      <c r="N1194" s="13"/>
    </row>
    <row r="1195" spans="1:14" ht="15.75">
      <c r="A1195" s="10"/>
      <c r="B1195" s="307"/>
      <c r="C1195" s="305">
        <v>560</v>
      </c>
      <c r="D1195" s="308" t="s">
        <v>341</v>
      </c>
      <c r="E1195" s="296">
        <f t="shared" si="283"/>
        <v>6405</v>
      </c>
      <c r="F1195" s="158"/>
      <c r="G1195" s="159">
        <v>6405</v>
      </c>
      <c r="H1195" s="1380"/>
      <c r="I1195" s="158"/>
      <c r="J1195" s="159">
        <v>5095</v>
      </c>
      <c r="K1195" s="1380"/>
      <c r="L1195" s="296">
        <f t="shared" si="284"/>
        <v>5095</v>
      </c>
      <c r="M1195" s="12">
        <f t="shared" si="280"/>
        <v>1</v>
      </c>
      <c r="N1195" s="13"/>
    </row>
    <row r="1196" spans="1:14" ht="15.75">
      <c r="A1196" s="10"/>
      <c r="B1196" s="307"/>
      <c r="C1196" s="305">
        <v>580</v>
      </c>
      <c r="D1196" s="306" t="s">
        <v>342</v>
      </c>
      <c r="E1196" s="296">
        <f t="shared" si="283"/>
        <v>3736</v>
      </c>
      <c r="F1196" s="158"/>
      <c r="G1196" s="159">
        <v>3736</v>
      </c>
      <c r="H1196" s="1380"/>
      <c r="I1196" s="158"/>
      <c r="J1196" s="159">
        <v>2670</v>
      </c>
      <c r="K1196" s="1380"/>
      <c r="L1196" s="296">
        <f t="shared" si="284"/>
        <v>2670</v>
      </c>
      <c r="M1196" s="12">
        <f t="shared" si="280"/>
        <v>1</v>
      </c>
      <c r="N1196" s="13"/>
    </row>
    <row r="1197" spans="1:14" ht="30">
      <c r="A1197" s="10"/>
      <c r="B1197" s="292"/>
      <c r="C1197" s="305">
        <v>588</v>
      </c>
      <c r="D1197" s="306" t="s">
        <v>89</v>
      </c>
      <c r="E1197" s="296">
        <f>F1197+G1197+H1197</f>
        <v>0</v>
      </c>
      <c r="F1197" s="489">
        <v>0</v>
      </c>
      <c r="G1197" s="490">
        <v>0</v>
      </c>
      <c r="H1197" s="160">
        <v>0</v>
      </c>
      <c r="I1197" s="489">
        <v>0</v>
      </c>
      <c r="J1197" s="490">
        <v>0</v>
      </c>
      <c r="K1197" s="160">
        <v>0</v>
      </c>
      <c r="L1197" s="296">
        <f>I1197+J1197+K1197</f>
        <v>0</v>
      </c>
      <c r="M1197" s="12">
        <f t="shared" si="280"/>
      </c>
      <c r="N1197" s="13"/>
    </row>
    <row r="1198" spans="1:14" ht="31.5">
      <c r="A1198" s="10"/>
      <c r="B1198" s="292"/>
      <c r="C1198" s="309">
        <v>590</v>
      </c>
      <c r="D1198" s="310" t="s">
        <v>343</v>
      </c>
      <c r="E1198" s="288">
        <f t="shared" si="283"/>
        <v>0</v>
      </c>
      <c r="F1198" s="173"/>
      <c r="G1198" s="174"/>
      <c r="H1198" s="1381"/>
      <c r="I1198" s="173"/>
      <c r="J1198" s="174"/>
      <c r="K1198" s="1381"/>
      <c r="L1198" s="288">
        <f t="shared" si="284"/>
        <v>0</v>
      </c>
      <c r="M1198" s="12">
        <f t="shared" si="280"/>
      </c>
      <c r="N1198" s="13"/>
    </row>
    <row r="1199" spans="1:14" ht="15.75">
      <c r="A1199" s="10"/>
      <c r="B1199" s="273">
        <v>800</v>
      </c>
      <c r="C1199" s="1765" t="s">
        <v>344</v>
      </c>
      <c r="D1199" s="1766"/>
      <c r="E1199" s="311">
        <f t="shared" si="283"/>
        <v>0</v>
      </c>
      <c r="F1199" s="1382"/>
      <c r="G1199" s="1383"/>
      <c r="H1199" s="1384"/>
      <c r="I1199" s="1382"/>
      <c r="J1199" s="1383"/>
      <c r="K1199" s="1384"/>
      <c r="L1199" s="311">
        <f t="shared" si="284"/>
        <v>0</v>
      </c>
      <c r="M1199" s="12">
        <f t="shared" si="280"/>
      </c>
      <c r="N1199" s="13"/>
    </row>
    <row r="1200" spans="1:14" ht="15.75">
      <c r="A1200" s="22">
        <v>5</v>
      </c>
      <c r="B1200" s="273">
        <v>1000</v>
      </c>
      <c r="C1200" s="1750" t="s">
        <v>345</v>
      </c>
      <c r="D1200" s="1751"/>
      <c r="E1200" s="311">
        <f aca="true" t="shared" si="285" ref="E1200:L1200">SUM(E1201:E1217)</f>
        <v>17599</v>
      </c>
      <c r="F1200" s="275">
        <f t="shared" si="285"/>
        <v>0</v>
      </c>
      <c r="G1200" s="276">
        <f t="shared" si="285"/>
        <v>17599</v>
      </c>
      <c r="H1200" s="277">
        <f>SUM(H1201:H1217)</f>
        <v>0</v>
      </c>
      <c r="I1200" s="275">
        <f t="shared" si="285"/>
        <v>0</v>
      </c>
      <c r="J1200" s="276">
        <f t="shared" si="285"/>
        <v>20506</v>
      </c>
      <c r="K1200" s="277">
        <f t="shared" si="285"/>
        <v>0</v>
      </c>
      <c r="L1200" s="311">
        <f t="shared" si="285"/>
        <v>20506</v>
      </c>
      <c r="M1200" s="12">
        <f t="shared" si="280"/>
        <v>1</v>
      </c>
      <c r="N1200" s="13"/>
    </row>
    <row r="1201" spans="1:14" ht="15.75">
      <c r="A1201" s="23">
        <v>10</v>
      </c>
      <c r="B1201" s="293"/>
      <c r="C1201" s="280">
        <v>1011</v>
      </c>
      <c r="D1201" s="312" t="s">
        <v>346</v>
      </c>
      <c r="E1201" s="282">
        <f aca="true" t="shared" si="286" ref="E1201:E1217">F1201+G1201+H1201</f>
        <v>0</v>
      </c>
      <c r="F1201" s="152"/>
      <c r="G1201" s="153"/>
      <c r="H1201" s="1378"/>
      <c r="I1201" s="152"/>
      <c r="J1201" s="153"/>
      <c r="K1201" s="1378"/>
      <c r="L1201" s="282">
        <f aca="true" t="shared" si="287" ref="L1201:L1217">I1201+J1201+K1201</f>
        <v>0</v>
      </c>
      <c r="M1201" s="12">
        <f t="shared" si="280"/>
      </c>
      <c r="N1201" s="13"/>
    </row>
    <row r="1202" spans="1:14" ht="15.75">
      <c r="A1202" s="23">
        <v>15</v>
      </c>
      <c r="B1202" s="293"/>
      <c r="C1202" s="294">
        <v>1012</v>
      </c>
      <c r="D1202" s="295" t="s">
        <v>347</v>
      </c>
      <c r="E1202" s="296">
        <f t="shared" si="286"/>
        <v>0</v>
      </c>
      <c r="F1202" s="158"/>
      <c r="G1202" s="159"/>
      <c r="H1202" s="1380"/>
      <c r="I1202" s="158"/>
      <c r="J1202" s="159"/>
      <c r="K1202" s="1380"/>
      <c r="L1202" s="296">
        <f t="shared" si="287"/>
        <v>0</v>
      </c>
      <c r="M1202" s="12">
        <f t="shared" si="280"/>
      </c>
      <c r="N1202" s="13"/>
    </row>
    <row r="1203" spans="1:14" ht="15.75">
      <c r="A1203" s="22">
        <v>35</v>
      </c>
      <c r="B1203" s="293"/>
      <c r="C1203" s="294">
        <v>1013</v>
      </c>
      <c r="D1203" s="295" t="s">
        <v>348</v>
      </c>
      <c r="E1203" s="296">
        <f t="shared" si="286"/>
        <v>0</v>
      </c>
      <c r="F1203" s="158"/>
      <c r="G1203" s="159"/>
      <c r="H1203" s="1380"/>
      <c r="I1203" s="158"/>
      <c r="J1203" s="159">
        <v>5484</v>
      </c>
      <c r="K1203" s="1380"/>
      <c r="L1203" s="296">
        <f t="shared" si="287"/>
        <v>5484</v>
      </c>
      <c r="M1203" s="12">
        <f t="shared" si="280"/>
        <v>1</v>
      </c>
      <c r="N1203" s="13"/>
    </row>
    <row r="1204" spans="1:14" ht="15.75">
      <c r="A1204" s="23">
        <v>40</v>
      </c>
      <c r="B1204" s="293"/>
      <c r="C1204" s="294">
        <v>1014</v>
      </c>
      <c r="D1204" s="295" t="s">
        <v>349</v>
      </c>
      <c r="E1204" s="296">
        <f t="shared" si="286"/>
        <v>0</v>
      </c>
      <c r="F1204" s="158"/>
      <c r="G1204" s="159"/>
      <c r="H1204" s="1380"/>
      <c r="I1204" s="158"/>
      <c r="J1204" s="159"/>
      <c r="K1204" s="1380"/>
      <c r="L1204" s="296">
        <f t="shared" si="287"/>
        <v>0</v>
      </c>
      <c r="M1204" s="12">
        <f t="shared" si="280"/>
      </c>
      <c r="N1204" s="13"/>
    </row>
    <row r="1205" spans="1:14" ht="15.75">
      <c r="A1205" s="23">
        <v>45</v>
      </c>
      <c r="B1205" s="293"/>
      <c r="C1205" s="294">
        <v>1015</v>
      </c>
      <c r="D1205" s="295" t="s">
        <v>350</v>
      </c>
      <c r="E1205" s="296">
        <f t="shared" si="286"/>
        <v>6855</v>
      </c>
      <c r="F1205" s="158"/>
      <c r="G1205" s="159">
        <v>6855</v>
      </c>
      <c r="H1205" s="1380"/>
      <c r="I1205" s="158"/>
      <c r="J1205" s="159">
        <v>2466</v>
      </c>
      <c r="K1205" s="1380"/>
      <c r="L1205" s="296">
        <f t="shared" si="287"/>
        <v>2466</v>
      </c>
      <c r="M1205" s="12">
        <f t="shared" si="280"/>
        <v>1</v>
      </c>
      <c r="N1205" s="13"/>
    </row>
    <row r="1206" spans="1:14" ht="15.75">
      <c r="A1206" s="23">
        <v>50</v>
      </c>
      <c r="B1206" s="293"/>
      <c r="C1206" s="313">
        <v>1016</v>
      </c>
      <c r="D1206" s="314" t="s">
        <v>351</v>
      </c>
      <c r="E1206" s="315">
        <f t="shared" si="286"/>
        <v>0</v>
      </c>
      <c r="F1206" s="164"/>
      <c r="G1206" s="165"/>
      <c r="H1206" s="1379"/>
      <c r="I1206" s="164"/>
      <c r="J1206" s="165"/>
      <c r="K1206" s="1379"/>
      <c r="L1206" s="315">
        <f t="shared" si="287"/>
        <v>0</v>
      </c>
      <c r="M1206" s="12">
        <f t="shared" si="280"/>
      </c>
      <c r="N1206" s="13"/>
    </row>
    <row r="1207" spans="1:14" ht="15.75">
      <c r="A1207" s="23">
        <v>55</v>
      </c>
      <c r="B1207" s="279"/>
      <c r="C1207" s="319">
        <v>1020</v>
      </c>
      <c r="D1207" s="320" t="s">
        <v>352</v>
      </c>
      <c r="E1207" s="321">
        <f t="shared" si="286"/>
        <v>10744</v>
      </c>
      <c r="F1207" s="454"/>
      <c r="G1207" s="455">
        <v>10744</v>
      </c>
      <c r="H1207" s="1388"/>
      <c r="I1207" s="454"/>
      <c r="J1207" s="455">
        <v>12350</v>
      </c>
      <c r="K1207" s="1388"/>
      <c r="L1207" s="321">
        <f t="shared" si="287"/>
        <v>12350</v>
      </c>
      <c r="M1207" s="12">
        <f t="shared" si="280"/>
        <v>1</v>
      </c>
      <c r="N1207" s="13"/>
    </row>
    <row r="1208" spans="1:14" ht="15.75">
      <c r="A1208" s="23">
        <v>60</v>
      </c>
      <c r="B1208" s="293"/>
      <c r="C1208" s="325">
        <v>1030</v>
      </c>
      <c r="D1208" s="326" t="s">
        <v>353</v>
      </c>
      <c r="E1208" s="327">
        <f t="shared" si="286"/>
        <v>0</v>
      </c>
      <c r="F1208" s="449"/>
      <c r="G1208" s="450"/>
      <c r="H1208" s="1385"/>
      <c r="I1208" s="449"/>
      <c r="J1208" s="450"/>
      <c r="K1208" s="1385"/>
      <c r="L1208" s="327">
        <f t="shared" si="287"/>
        <v>0</v>
      </c>
      <c r="M1208" s="12">
        <f t="shared" si="280"/>
      </c>
      <c r="N1208" s="13"/>
    </row>
    <row r="1209" spans="1:14" ht="15.75">
      <c r="A1209" s="22">
        <v>65</v>
      </c>
      <c r="B1209" s="293"/>
      <c r="C1209" s="319">
        <v>1051</v>
      </c>
      <c r="D1209" s="332" t="s">
        <v>354</v>
      </c>
      <c r="E1209" s="321">
        <f t="shared" si="286"/>
        <v>0</v>
      </c>
      <c r="F1209" s="454"/>
      <c r="G1209" s="455"/>
      <c r="H1209" s="1388"/>
      <c r="I1209" s="454"/>
      <c r="J1209" s="455"/>
      <c r="K1209" s="1388"/>
      <c r="L1209" s="321">
        <f t="shared" si="287"/>
        <v>0</v>
      </c>
      <c r="M1209" s="12">
        <f t="shared" si="280"/>
      </c>
      <c r="N1209" s="13"/>
    </row>
    <row r="1210" spans="1:14" ht="15.75">
      <c r="A1210" s="23">
        <v>70</v>
      </c>
      <c r="B1210" s="293"/>
      <c r="C1210" s="294">
        <v>1052</v>
      </c>
      <c r="D1210" s="295" t="s">
        <v>355</v>
      </c>
      <c r="E1210" s="296">
        <f t="shared" si="286"/>
        <v>0</v>
      </c>
      <c r="F1210" s="158"/>
      <c r="G1210" s="159"/>
      <c r="H1210" s="1380"/>
      <c r="I1210" s="158"/>
      <c r="J1210" s="159"/>
      <c r="K1210" s="1380"/>
      <c r="L1210" s="296">
        <f t="shared" si="287"/>
        <v>0</v>
      </c>
      <c r="M1210" s="12">
        <f t="shared" si="280"/>
      </c>
      <c r="N1210" s="13"/>
    </row>
    <row r="1211" spans="1:14" ht="15.75">
      <c r="A1211" s="23">
        <v>75</v>
      </c>
      <c r="B1211" s="293"/>
      <c r="C1211" s="325">
        <v>1053</v>
      </c>
      <c r="D1211" s="326" t="s">
        <v>90</v>
      </c>
      <c r="E1211" s="327">
        <f t="shared" si="286"/>
        <v>0</v>
      </c>
      <c r="F1211" s="449"/>
      <c r="G1211" s="450"/>
      <c r="H1211" s="1385"/>
      <c r="I1211" s="449"/>
      <c r="J1211" s="450"/>
      <c r="K1211" s="1385"/>
      <c r="L1211" s="327">
        <f t="shared" si="287"/>
        <v>0</v>
      </c>
      <c r="M1211" s="12">
        <f t="shared" si="280"/>
      </c>
      <c r="N1211" s="13"/>
    </row>
    <row r="1212" spans="1:14" ht="15.75">
      <c r="A1212" s="23">
        <v>80</v>
      </c>
      <c r="B1212" s="293"/>
      <c r="C1212" s="319">
        <v>1062</v>
      </c>
      <c r="D1212" s="320" t="s">
        <v>356</v>
      </c>
      <c r="E1212" s="321">
        <f t="shared" si="286"/>
        <v>0</v>
      </c>
      <c r="F1212" s="454"/>
      <c r="G1212" s="455"/>
      <c r="H1212" s="1388"/>
      <c r="I1212" s="454"/>
      <c r="J1212" s="455">
        <v>206</v>
      </c>
      <c r="K1212" s="1388"/>
      <c r="L1212" s="321">
        <f t="shared" si="287"/>
        <v>206</v>
      </c>
      <c r="M1212" s="12">
        <f t="shared" si="280"/>
        <v>1</v>
      </c>
      <c r="N1212" s="13"/>
    </row>
    <row r="1213" spans="1:14" ht="15.75">
      <c r="A1213" s="23">
        <v>80</v>
      </c>
      <c r="B1213" s="293"/>
      <c r="C1213" s="325">
        <v>1063</v>
      </c>
      <c r="D1213" s="333" t="s">
        <v>16</v>
      </c>
      <c r="E1213" s="327">
        <f t="shared" si="286"/>
        <v>0</v>
      </c>
      <c r="F1213" s="449"/>
      <c r="G1213" s="450"/>
      <c r="H1213" s="1385"/>
      <c r="I1213" s="449"/>
      <c r="J1213" s="450"/>
      <c r="K1213" s="1385"/>
      <c r="L1213" s="327">
        <f t="shared" si="287"/>
        <v>0</v>
      </c>
      <c r="M1213" s="12">
        <f t="shared" si="280"/>
      </c>
      <c r="N1213" s="13"/>
    </row>
    <row r="1214" spans="1:14" ht="15.75">
      <c r="A1214" s="23">
        <v>85</v>
      </c>
      <c r="B1214" s="293"/>
      <c r="C1214" s="334">
        <v>1069</v>
      </c>
      <c r="D1214" s="335" t="s">
        <v>357</v>
      </c>
      <c r="E1214" s="336">
        <f t="shared" si="286"/>
        <v>0</v>
      </c>
      <c r="F1214" s="600"/>
      <c r="G1214" s="601"/>
      <c r="H1214" s="1387"/>
      <c r="I1214" s="600"/>
      <c r="J1214" s="601"/>
      <c r="K1214" s="1387"/>
      <c r="L1214" s="336">
        <f t="shared" si="287"/>
        <v>0</v>
      </c>
      <c r="M1214" s="12">
        <f t="shared" si="280"/>
      </c>
      <c r="N1214" s="13"/>
    </row>
    <row r="1215" spans="1:14" ht="15.75">
      <c r="A1215" s="23">
        <v>90</v>
      </c>
      <c r="B1215" s="279"/>
      <c r="C1215" s="319">
        <v>1091</v>
      </c>
      <c r="D1215" s="332" t="s">
        <v>127</v>
      </c>
      <c r="E1215" s="321">
        <f t="shared" si="286"/>
        <v>0</v>
      </c>
      <c r="F1215" s="454"/>
      <c r="G1215" s="455"/>
      <c r="H1215" s="1388"/>
      <c r="I1215" s="454"/>
      <c r="J1215" s="455"/>
      <c r="K1215" s="1388"/>
      <c r="L1215" s="321">
        <f t="shared" si="287"/>
        <v>0</v>
      </c>
      <c r="M1215" s="12">
        <f t="shared" si="280"/>
      </c>
      <c r="N1215" s="13"/>
    </row>
    <row r="1216" spans="1:14" ht="15.75">
      <c r="A1216" s="23">
        <v>90</v>
      </c>
      <c r="B1216" s="293"/>
      <c r="C1216" s="294">
        <v>1092</v>
      </c>
      <c r="D1216" s="295" t="s">
        <v>452</v>
      </c>
      <c r="E1216" s="296">
        <f t="shared" si="286"/>
        <v>0</v>
      </c>
      <c r="F1216" s="158"/>
      <c r="G1216" s="159"/>
      <c r="H1216" s="1380"/>
      <c r="I1216" s="158"/>
      <c r="J1216" s="159"/>
      <c r="K1216" s="1380"/>
      <c r="L1216" s="296">
        <f t="shared" si="287"/>
        <v>0</v>
      </c>
      <c r="M1216" s="12">
        <f t="shared" si="280"/>
      </c>
      <c r="N1216" s="13"/>
    </row>
    <row r="1217" spans="1:14" ht="15.75">
      <c r="A1217" s="22">
        <v>115</v>
      </c>
      <c r="B1217" s="293"/>
      <c r="C1217" s="286">
        <v>1098</v>
      </c>
      <c r="D1217" s="340" t="s">
        <v>358</v>
      </c>
      <c r="E1217" s="288">
        <f t="shared" si="286"/>
        <v>0</v>
      </c>
      <c r="F1217" s="173"/>
      <c r="G1217" s="174"/>
      <c r="H1217" s="1381"/>
      <c r="I1217" s="173"/>
      <c r="J1217" s="174"/>
      <c r="K1217" s="1381"/>
      <c r="L1217" s="288">
        <f t="shared" si="287"/>
        <v>0</v>
      </c>
      <c r="M1217" s="12">
        <f t="shared" si="280"/>
      </c>
      <c r="N1217" s="13"/>
    </row>
    <row r="1218" spans="1:14" ht="15.75">
      <c r="A1218" s="22">
        <v>125</v>
      </c>
      <c r="B1218" s="273">
        <v>1900</v>
      </c>
      <c r="C1218" s="1738" t="s">
        <v>419</v>
      </c>
      <c r="D1218" s="1739"/>
      <c r="E1218" s="311">
        <f aca="true" t="shared" si="288" ref="E1218:L1218">SUM(E1219:E1221)</f>
        <v>0</v>
      </c>
      <c r="F1218" s="275">
        <f t="shared" si="288"/>
        <v>0</v>
      </c>
      <c r="G1218" s="276">
        <f t="shared" si="288"/>
        <v>0</v>
      </c>
      <c r="H1218" s="277">
        <f>SUM(H1219:H1221)</f>
        <v>0</v>
      </c>
      <c r="I1218" s="275">
        <f t="shared" si="288"/>
        <v>0</v>
      </c>
      <c r="J1218" s="276">
        <f t="shared" si="288"/>
        <v>0</v>
      </c>
      <c r="K1218" s="277">
        <f t="shared" si="288"/>
        <v>0</v>
      </c>
      <c r="L1218" s="311">
        <f t="shared" si="288"/>
        <v>0</v>
      </c>
      <c r="M1218" s="12">
        <f t="shared" si="280"/>
      </c>
      <c r="N1218" s="13"/>
    </row>
    <row r="1219" spans="1:14" ht="31.5">
      <c r="A1219" s="23">
        <v>130</v>
      </c>
      <c r="B1219" s="293"/>
      <c r="C1219" s="280">
        <v>1901</v>
      </c>
      <c r="D1219" s="341" t="s">
        <v>128</v>
      </c>
      <c r="E1219" s="282">
        <f>F1219+G1219+H1219</f>
        <v>0</v>
      </c>
      <c r="F1219" s="152"/>
      <c r="G1219" s="153"/>
      <c r="H1219" s="1378"/>
      <c r="I1219" s="152"/>
      <c r="J1219" s="153"/>
      <c r="K1219" s="1378"/>
      <c r="L1219" s="282">
        <f>I1219+J1219+K1219</f>
        <v>0</v>
      </c>
      <c r="M1219" s="12">
        <f t="shared" si="280"/>
      </c>
      <c r="N1219" s="13"/>
    </row>
    <row r="1220" spans="1:14" ht="31.5">
      <c r="A1220" s="23">
        <v>135</v>
      </c>
      <c r="B1220" s="342"/>
      <c r="C1220" s="294">
        <v>1981</v>
      </c>
      <c r="D1220" s="343" t="s">
        <v>129</v>
      </c>
      <c r="E1220" s="296">
        <f>F1220+G1220+H1220</f>
        <v>0</v>
      </c>
      <c r="F1220" s="158"/>
      <c r="G1220" s="159"/>
      <c r="H1220" s="1380"/>
      <c r="I1220" s="158"/>
      <c r="J1220" s="159"/>
      <c r="K1220" s="1380"/>
      <c r="L1220" s="296">
        <f>I1220+J1220+K1220</f>
        <v>0</v>
      </c>
      <c r="M1220" s="12">
        <f t="shared" si="280"/>
      </c>
      <c r="N1220" s="13"/>
    </row>
    <row r="1221" spans="1:14" ht="31.5">
      <c r="A1221" s="23">
        <v>140</v>
      </c>
      <c r="B1221" s="293"/>
      <c r="C1221" s="286">
        <v>1991</v>
      </c>
      <c r="D1221" s="344" t="s">
        <v>130</v>
      </c>
      <c r="E1221" s="288">
        <f>F1221+G1221+H1221</f>
        <v>0</v>
      </c>
      <c r="F1221" s="173"/>
      <c r="G1221" s="174"/>
      <c r="H1221" s="1381"/>
      <c r="I1221" s="173"/>
      <c r="J1221" s="174"/>
      <c r="K1221" s="1381"/>
      <c r="L1221" s="288">
        <f>I1221+J1221+K1221</f>
        <v>0</v>
      </c>
      <c r="M1221" s="12">
        <f t="shared" si="280"/>
      </c>
      <c r="N1221" s="13"/>
    </row>
    <row r="1222" spans="1:14" ht="15.75">
      <c r="A1222" s="23">
        <v>145</v>
      </c>
      <c r="B1222" s="273">
        <v>2100</v>
      </c>
      <c r="C1222" s="1738" t="s">
        <v>1157</v>
      </c>
      <c r="D1222" s="1739"/>
      <c r="E1222" s="311">
        <f aca="true" t="shared" si="289" ref="E1222:L1222">SUM(E1223:E1227)</f>
        <v>0</v>
      </c>
      <c r="F1222" s="275">
        <f t="shared" si="289"/>
        <v>0</v>
      </c>
      <c r="G1222" s="276">
        <f t="shared" si="289"/>
        <v>0</v>
      </c>
      <c r="H1222" s="277">
        <f>SUM(H1223:H1227)</f>
        <v>0</v>
      </c>
      <c r="I1222" s="275">
        <f t="shared" si="289"/>
        <v>0</v>
      </c>
      <c r="J1222" s="276">
        <f t="shared" si="289"/>
        <v>0</v>
      </c>
      <c r="K1222" s="277">
        <f t="shared" si="289"/>
        <v>0</v>
      </c>
      <c r="L1222" s="311">
        <f t="shared" si="289"/>
        <v>0</v>
      </c>
      <c r="M1222" s="12">
        <f t="shared" si="280"/>
      </c>
      <c r="N1222" s="13"/>
    </row>
    <row r="1223" spans="1:14" ht="15.75">
      <c r="A1223" s="23">
        <v>150</v>
      </c>
      <c r="B1223" s="293"/>
      <c r="C1223" s="280">
        <v>2110</v>
      </c>
      <c r="D1223" s="345" t="s">
        <v>359</v>
      </c>
      <c r="E1223" s="282">
        <f>F1223+G1223+H1223</f>
        <v>0</v>
      </c>
      <c r="F1223" s="152"/>
      <c r="G1223" s="153"/>
      <c r="H1223" s="1378"/>
      <c r="I1223" s="152"/>
      <c r="J1223" s="153"/>
      <c r="K1223" s="1378"/>
      <c r="L1223" s="282">
        <f>I1223+J1223+K1223</f>
        <v>0</v>
      </c>
      <c r="M1223" s="12">
        <f t="shared" si="280"/>
      </c>
      <c r="N1223" s="13"/>
    </row>
    <row r="1224" spans="1:14" ht="15.75">
      <c r="A1224" s="23">
        <v>155</v>
      </c>
      <c r="B1224" s="342"/>
      <c r="C1224" s="294">
        <v>2120</v>
      </c>
      <c r="D1224" s="301" t="s">
        <v>360</v>
      </c>
      <c r="E1224" s="296">
        <f>F1224+G1224+H1224</f>
        <v>0</v>
      </c>
      <c r="F1224" s="158"/>
      <c r="G1224" s="159"/>
      <c r="H1224" s="1380"/>
      <c r="I1224" s="158"/>
      <c r="J1224" s="159"/>
      <c r="K1224" s="1380"/>
      <c r="L1224" s="296">
        <f>I1224+J1224+K1224</f>
        <v>0</v>
      </c>
      <c r="M1224" s="12">
        <f t="shared" si="280"/>
      </c>
      <c r="N1224" s="13"/>
    </row>
    <row r="1225" spans="1:14" ht="15.75">
      <c r="A1225" s="23">
        <v>160</v>
      </c>
      <c r="B1225" s="342"/>
      <c r="C1225" s="294">
        <v>2125</v>
      </c>
      <c r="D1225" s="301" t="s">
        <v>361</v>
      </c>
      <c r="E1225" s="296">
        <f>F1225+G1225+H1225</f>
        <v>0</v>
      </c>
      <c r="F1225" s="489">
        <v>0</v>
      </c>
      <c r="G1225" s="490">
        <v>0</v>
      </c>
      <c r="H1225" s="160">
        <v>0</v>
      </c>
      <c r="I1225" s="489">
        <v>0</v>
      </c>
      <c r="J1225" s="490">
        <v>0</v>
      </c>
      <c r="K1225" s="160">
        <v>0</v>
      </c>
      <c r="L1225" s="296">
        <f>I1225+J1225+K1225</f>
        <v>0</v>
      </c>
      <c r="M1225" s="12">
        <f t="shared" si="280"/>
      </c>
      <c r="N1225" s="13"/>
    </row>
    <row r="1226" spans="1:14" ht="15.75">
      <c r="A1226" s="23">
        <v>165</v>
      </c>
      <c r="B1226" s="292"/>
      <c r="C1226" s="294">
        <v>2140</v>
      </c>
      <c r="D1226" s="301" t="s">
        <v>362</v>
      </c>
      <c r="E1226" s="296">
        <f>F1226+G1226+H1226</f>
        <v>0</v>
      </c>
      <c r="F1226" s="489">
        <v>0</v>
      </c>
      <c r="G1226" s="490">
        <v>0</v>
      </c>
      <c r="H1226" s="160">
        <v>0</v>
      </c>
      <c r="I1226" s="489">
        <v>0</v>
      </c>
      <c r="J1226" s="490">
        <v>0</v>
      </c>
      <c r="K1226" s="160">
        <v>0</v>
      </c>
      <c r="L1226" s="296">
        <f>I1226+J1226+K1226</f>
        <v>0</v>
      </c>
      <c r="M1226" s="12">
        <f t="shared" si="280"/>
      </c>
      <c r="N1226" s="13"/>
    </row>
    <row r="1227" spans="1:14" ht="15.75">
      <c r="A1227" s="23">
        <v>175</v>
      </c>
      <c r="B1227" s="293"/>
      <c r="C1227" s="286">
        <v>2190</v>
      </c>
      <c r="D1227" s="346" t="s">
        <v>363</v>
      </c>
      <c r="E1227" s="288">
        <f>F1227+G1227+H1227</f>
        <v>0</v>
      </c>
      <c r="F1227" s="173"/>
      <c r="G1227" s="174"/>
      <c r="H1227" s="1381"/>
      <c r="I1227" s="173"/>
      <c r="J1227" s="174"/>
      <c r="K1227" s="1381"/>
      <c r="L1227" s="288">
        <f>I1227+J1227+K1227</f>
        <v>0</v>
      </c>
      <c r="M1227" s="12">
        <f t="shared" si="280"/>
      </c>
      <c r="N1227" s="13"/>
    </row>
    <row r="1228" spans="1:14" ht="15.75">
      <c r="A1228" s="23">
        <v>180</v>
      </c>
      <c r="B1228" s="273">
        <v>2200</v>
      </c>
      <c r="C1228" s="1738" t="s">
        <v>364</v>
      </c>
      <c r="D1228" s="1739"/>
      <c r="E1228" s="311">
        <f aca="true" t="shared" si="290" ref="E1228:L1228">SUM(E1229:E1230)</f>
        <v>0</v>
      </c>
      <c r="F1228" s="275">
        <f t="shared" si="290"/>
        <v>0</v>
      </c>
      <c r="G1228" s="276">
        <f t="shared" si="290"/>
        <v>0</v>
      </c>
      <c r="H1228" s="277">
        <f>SUM(H1229:H1230)</f>
        <v>0</v>
      </c>
      <c r="I1228" s="275">
        <f t="shared" si="290"/>
        <v>0</v>
      </c>
      <c r="J1228" s="276">
        <f t="shared" si="290"/>
        <v>0</v>
      </c>
      <c r="K1228" s="277">
        <f t="shared" si="290"/>
        <v>0</v>
      </c>
      <c r="L1228" s="311">
        <f t="shared" si="290"/>
        <v>0</v>
      </c>
      <c r="M1228" s="12">
        <f t="shared" si="280"/>
      </c>
      <c r="N1228" s="13"/>
    </row>
    <row r="1229" spans="1:14" ht="15.75">
      <c r="A1229" s="23">
        <v>185</v>
      </c>
      <c r="B1229" s="293"/>
      <c r="C1229" s="280">
        <v>2221</v>
      </c>
      <c r="D1229" s="281" t="s">
        <v>453</v>
      </c>
      <c r="E1229" s="282">
        <f aca="true" t="shared" si="291" ref="E1229:E1234">F1229+G1229+H1229</f>
        <v>0</v>
      </c>
      <c r="F1229" s="152"/>
      <c r="G1229" s="153"/>
      <c r="H1229" s="1378"/>
      <c r="I1229" s="152"/>
      <c r="J1229" s="153"/>
      <c r="K1229" s="1378"/>
      <c r="L1229" s="282">
        <f aca="true" t="shared" si="292" ref="L1229:L1234">I1229+J1229+K1229</f>
        <v>0</v>
      </c>
      <c r="M1229" s="12">
        <f t="shared" si="280"/>
      </c>
      <c r="N1229" s="13"/>
    </row>
    <row r="1230" spans="1:14" ht="15.75">
      <c r="A1230" s="23">
        <v>190</v>
      </c>
      <c r="B1230" s="293"/>
      <c r="C1230" s="286">
        <v>2224</v>
      </c>
      <c r="D1230" s="287" t="s">
        <v>365</v>
      </c>
      <c r="E1230" s="288">
        <f t="shared" si="291"/>
        <v>0</v>
      </c>
      <c r="F1230" s="173"/>
      <c r="G1230" s="174"/>
      <c r="H1230" s="1381"/>
      <c r="I1230" s="173"/>
      <c r="J1230" s="174"/>
      <c r="K1230" s="1381"/>
      <c r="L1230" s="288">
        <f t="shared" si="292"/>
        <v>0</v>
      </c>
      <c r="M1230" s="12">
        <f t="shared" si="280"/>
      </c>
      <c r="N1230" s="13"/>
    </row>
    <row r="1231" spans="1:14" ht="15.75">
      <c r="A1231" s="23">
        <v>200</v>
      </c>
      <c r="B1231" s="273">
        <v>2500</v>
      </c>
      <c r="C1231" s="1738" t="s">
        <v>366</v>
      </c>
      <c r="D1231" s="1739"/>
      <c r="E1231" s="311">
        <f t="shared" si="291"/>
        <v>0</v>
      </c>
      <c r="F1231" s="1382"/>
      <c r="G1231" s="1383"/>
      <c r="H1231" s="1384"/>
      <c r="I1231" s="1382"/>
      <c r="J1231" s="1383"/>
      <c r="K1231" s="1384"/>
      <c r="L1231" s="311">
        <f t="shared" si="292"/>
        <v>0</v>
      </c>
      <c r="M1231" s="12">
        <f t="shared" si="280"/>
      </c>
      <c r="N1231" s="13"/>
    </row>
    <row r="1232" spans="1:14" ht="15.75">
      <c r="A1232" s="23">
        <v>200</v>
      </c>
      <c r="B1232" s="273">
        <v>2600</v>
      </c>
      <c r="C1232" s="1767" t="s">
        <v>367</v>
      </c>
      <c r="D1232" s="1768"/>
      <c r="E1232" s="311">
        <f t="shared" si="291"/>
        <v>0</v>
      </c>
      <c r="F1232" s="1382"/>
      <c r="G1232" s="1383"/>
      <c r="H1232" s="1384"/>
      <c r="I1232" s="1382"/>
      <c r="J1232" s="1383"/>
      <c r="K1232" s="1384"/>
      <c r="L1232" s="311">
        <f t="shared" si="292"/>
        <v>0</v>
      </c>
      <c r="M1232" s="12">
        <f t="shared" si="280"/>
      </c>
      <c r="N1232" s="13"/>
    </row>
    <row r="1233" spans="1:14" ht="15.75">
      <c r="A1233" s="23">
        <v>205</v>
      </c>
      <c r="B1233" s="273">
        <v>2700</v>
      </c>
      <c r="C1233" s="1767" t="s">
        <v>368</v>
      </c>
      <c r="D1233" s="1768"/>
      <c r="E1233" s="311">
        <f t="shared" si="291"/>
        <v>0</v>
      </c>
      <c r="F1233" s="1382"/>
      <c r="G1233" s="1383"/>
      <c r="H1233" s="1384"/>
      <c r="I1233" s="1382"/>
      <c r="J1233" s="1383"/>
      <c r="K1233" s="1384"/>
      <c r="L1233" s="311">
        <f t="shared" si="292"/>
        <v>0</v>
      </c>
      <c r="M1233" s="12">
        <f t="shared" si="280"/>
      </c>
      <c r="N1233" s="13"/>
    </row>
    <row r="1234" spans="1:14" ht="36" customHeight="1">
      <c r="A1234" s="23">
        <v>210</v>
      </c>
      <c r="B1234" s="273">
        <v>2800</v>
      </c>
      <c r="C1234" s="1767" t="s">
        <v>700</v>
      </c>
      <c r="D1234" s="1768"/>
      <c r="E1234" s="311">
        <f t="shared" si="291"/>
        <v>0</v>
      </c>
      <c r="F1234" s="1382"/>
      <c r="G1234" s="1383"/>
      <c r="H1234" s="1384"/>
      <c r="I1234" s="1382"/>
      <c r="J1234" s="1383"/>
      <c r="K1234" s="1384"/>
      <c r="L1234" s="311">
        <f t="shared" si="292"/>
        <v>0</v>
      </c>
      <c r="M1234" s="12">
        <f t="shared" si="280"/>
      </c>
      <c r="N1234" s="13"/>
    </row>
    <row r="1235" spans="1:14" ht="15.75">
      <c r="A1235" s="23">
        <v>215</v>
      </c>
      <c r="B1235" s="273">
        <v>2900</v>
      </c>
      <c r="C1235" s="1738" t="s">
        <v>369</v>
      </c>
      <c r="D1235" s="1739"/>
      <c r="E1235" s="311">
        <f>SUM(E1236:E1243)</f>
        <v>0</v>
      </c>
      <c r="F1235" s="275">
        <f>SUM(F1236:F1243)</f>
        <v>0</v>
      </c>
      <c r="G1235" s="275">
        <f aca="true" t="shared" si="293" ref="G1235:L1235">SUM(G1236:G1243)</f>
        <v>0</v>
      </c>
      <c r="H1235" s="275">
        <f t="shared" si="293"/>
        <v>0</v>
      </c>
      <c r="I1235" s="275">
        <f t="shared" si="293"/>
        <v>0</v>
      </c>
      <c r="J1235" s="275">
        <f t="shared" si="293"/>
        <v>0</v>
      </c>
      <c r="K1235" s="275">
        <f t="shared" si="293"/>
        <v>0</v>
      </c>
      <c r="L1235" s="275">
        <f t="shared" si="293"/>
        <v>0</v>
      </c>
      <c r="M1235" s="12">
        <f t="shared" si="280"/>
      </c>
      <c r="N1235" s="13"/>
    </row>
    <row r="1236" spans="1:14" ht="15.75">
      <c r="A1236" s="22">
        <v>220</v>
      </c>
      <c r="B1236" s="347"/>
      <c r="C1236" s="280">
        <v>2910</v>
      </c>
      <c r="D1236" s="348" t="s">
        <v>1034</v>
      </c>
      <c r="E1236" s="282">
        <f aca="true" t="shared" si="294" ref="E1236:E1243">F1236+G1236+H1236</f>
        <v>0</v>
      </c>
      <c r="F1236" s="152"/>
      <c r="G1236" s="153"/>
      <c r="H1236" s="1378"/>
      <c r="I1236" s="152"/>
      <c r="J1236" s="153"/>
      <c r="K1236" s="1378"/>
      <c r="L1236" s="282">
        <f aca="true" t="shared" si="295" ref="L1236:L1243">I1236+J1236+K1236</f>
        <v>0</v>
      </c>
      <c r="M1236" s="12">
        <f t="shared" si="280"/>
      </c>
      <c r="N1236" s="13"/>
    </row>
    <row r="1237" spans="1:14" ht="15.75">
      <c r="A1237" s="23">
        <v>225</v>
      </c>
      <c r="B1237" s="347"/>
      <c r="C1237" s="280">
        <v>2920</v>
      </c>
      <c r="D1237" s="348" t="s">
        <v>370</v>
      </c>
      <c r="E1237" s="282">
        <f t="shared" si="294"/>
        <v>0</v>
      </c>
      <c r="F1237" s="152"/>
      <c r="G1237" s="153"/>
      <c r="H1237" s="1378"/>
      <c r="I1237" s="152"/>
      <c r="J1237" s="153"/>
      <c r="K1237" s="1378"/>
      <c r="L1237" s="282">
        <f t="shared" si="295"/>
        <v>0</v>
      </c>
      <c r="M1237" s="12">
        <f t="shared" si="280"/>
      </c>
      <c r="N1237" s="13"/>
    </row>
    <row r="1238" spans="1:14" ht="31.5">
      <c r="A1238" s="23">
        <v>230</v>
      </c>
      <c r="B1238" s="347"/>
      <c r="C1238" s="325">
        <v>2969</v>
      </c>
      <c r="D1238" s="349" t="s">
        <v>371</v>
      </c>
      <c r="E1238" s="327">
        <f t="shared" si="294"/>
        <v>0</v>
      </c>
      <c r="F1238" s="449"/>
      <c r="G1238" s="450"/>
      <c r="H1238" s="1385"/>
      <c r="I1238" s="449"/>
      <c r="J1238" s="450"/>
      <c r="K1238" s="1385"/>
      <c r="L1238" s="327">
        <f t="shared" si="295"/>
        <v>0</v>
      </c>
      <c r="M1238" s="12">
        <f t="shared" si="280"/>
      </c>
      <c r="N1238" s="13"/>
    </row>
    <row r="1239" spans="1:14" ht="31.5">
      <c r="A1239" s="23">
        <v>245</v>
      </c>
      <c r="B1239" s="347"/>
      <c r="C1239" s="350">
        <v>2970</v>
      </c>
      <c r="D1239" s="351" t="s">
        <v>372</v>
      </c>
      <c r="E1239" s="352">
        <f t="shared" si="294"/>
        <v>0</v>
      </c>
      <c r="F1239" s="636"/>
      <c r="G1239" s="637"/>
      <c r="H1239" s="1386"/>
      <c r="I1239" s="636"/>
      <c r="J1239" s="637"/>
      <c r="K1239" s="1386"/>
      <c r="L1239" s="352">
        <f t="shared" si="295"/>
        <v>0</v>
      </c>
      <c r="M1239" s="12">
        <f t="shared" si="280"/>
      </c>
      <c r="N1239" s="13"/>
    </row>
    <row r="1240" spans="1:14" ht="15.75">
      <c r="A1240" s="22">
        <v>220</v>
      </c>
      <c r="B1240" s="347"/>
      <c r="C1240" s="334">
        <v>2989</v>
      </c>
      <c r="D1240" s="356" t="s">
        <v>373</v>
      </c>
      <c r="E1240" s="336">
        <f t="shared" si="294"/>
        <v>0</v>
      </c>
      <c r="F1240" s="600"/>
      <c r="G1240" s="601"/>
      <c r="H1240" s="1387"/>
      <c r="I1240" s="600"/>
      <c r="J1240" s="601"/>
      <c r="K1240" s="1387"/>
      <c r="L1240" s="336">
        <f t="shared" si="295"/>
        <v>0</v>
      </c>
      <c r="M1240" s="12">
        <f t="shared" si="280"/>
      </c>
      <c r="N1240" s="13"/>
    </row>
    <row r="1241" spans="1:14" ht="31.5">
      <c r="A1241" s="23">
        <v>225</v>
      </c>
      <c r="B1241" s="293"/>
      <c r="C1241" s="319">
        <v>2990</v>
      </c>
      <c r="D1241" s="357" t="s">
        <v>1035</v>
      </c>
      <c r="E1241" s="321">
        <f t="shared" si="294"/>
        <v>0</v>
      </c>
      <c r="F1241" s="454"/>
      <c r="G1241" s="455"/>
      <c r="H1241" s="1388"/>
      <c r="I1241" s="454"/>
      <c r="J1241" s="455"/>
      <c r="K1241" s="1388"/>
      <c r="L1241" s="321">
        <f t="shared" si="295"/>
        <v>0</v>
      </c>
      <c r="M1241" s="12">
        <f t="shared" si="280"/>
      </c>
      <c r="N1241" s="13"/>
    </row>
    <row r="1242" spans="1:14" ht="15.75">
      <c r="A1242" s="23">
        <v>230</v>
      </c>
      <c r="B1242" s="293"/>
      <c r="C1242" s="319">
        <v>2991</v>
      </c>
      <c r="D1242" s="357" t="s">
        <v>374</v>
      </c>
      <c r="E1242" s="321">
        <f t="shared" si="294"/>
        <v>0</v>
      </c>
      <c r="F1242" s="454"/>
      <c r="G1242" s="455"/>
      <c r="H1242" s="1388"/>
      <c r="I1242" s="454"/>
      <c r="J1242" s="455"/>
      <c r="K1242" s="1388"/>
      <c r="L1242" s="321">
        <f t="shared" si="295"/>
        <v>0</v>
      </c>
      <c r="M1242" s="12">
        <f t="shared" si="280"/>
      </c>
      <c r="N1242" s="13"/>
    </row>
    <row r="1243" spans="1:14" ht="15.75">
      <c r="A1243" s="23">
        <v>235</v>
      </c>
      <c r="B1243" s="293"/>
      <c r="C1243" s="286">
        <v>2992</v>
      </c>
      <c r="D1243" s="358" t="s">
        <v>375</v>
      </c>
      <c r="E1243" s="288">
        <f t="shared" si="294"/>
        <v>0</v>
      </c>
      <c r="F1243" s="173"/>
      <c r="G1243" s="174"/>
      <c r="H1243" s="1381"/>
      <c r="I1243" s="173"/>
      <c r="J1243" s="174"/>
      <c r="K1243" s="1381"/>
      <c r="L1243" s="288">
        <f t="shared" si="295"/>
        <v>0</v>
      </c>
      <c r="M1243" s="12">
        <f t="shared" si="280"/>
      </c>
      <c r="N1243" s="13"/>
    </row>
    <row r="1244" spans="1:14" ht="15.75">
      <c r="A1244" s="23">
        <v>240</v>
      </c>
      <c r="B1244" s="273">
        <v>3300</v>
      </c>
      <c r="C1244" s="359" t="s">
        <v>376</v>
      </c>
      <c r="D1244" s="681"/>
      <c r="E1244" s="311">
        <f aca="true" t="shared" si="296" ref="E1244:L1244">SUM(E1245:E1250)</f>
        <v>0</v>
      </c>
      <c r="F1244" s="275">
        <f t="shared" si="296"/>
        <v>0</v>
      </c>
      <c r="G1244" s="276">
        <f t="shared" si="296"/>
        <v>0</v>
      </c>
      <c r="H1244" s="277">
        <f>SUM(H1245:H1250)</f>
        <v>0</v>
      </c>
      <c r="I1244" s="275">
        <f t="shared" si="296"/>
        <v>0</v>
      </c>
      <c r="J1244" s="276">
        <f t="shared" si="296"/>
        <v>0</v>
      </c>
      <c r="K1244" s="277">
        <f t="shared" si="296"/>
        <v>0</v>
      </c>
      <c r="L1244" s="311">
        <f t="shared" si="296"/>
        <v>0</v>
      </c>
      <c r="M1244" s="12">
        <f t="shared" si="280"/>
      </c>
      <c r="N1244" s="13"/>
    </row>
    <row r="1245" spans="1:14" ht="15.75">
      <c r="A1245" s="23">
        <v>245</v>
      </c>
      <c r="B1245" s="292"/>
      <c r="C1245" s="280">
        <v>3301</v>
      </c>
      <c r="D1245" s="360" t="s">
        <v>377</v>
      </c>
      <c r="E1245" s="282">
        <f aca="true" t="shared" si="297" ref="E1245:E1253">F1245+G1245+H1245</f>
        <v>0</v>
      </c>
      <c r="F1245" s="487">
        <v>0</v>
      </c>
      <c r="G1245" s="488">
        <v>0</v>
      </c>
      <c r="H1245" s="154">
        <v>0</v>
      </c>
      <c r="I1245" s="487">
        <v>0</v>
      </c>
      <c r="J1245" s="488">
        <v>0</v>
      </c>
      <c r="K1245" s="154">
        <v>0</v>
      </c>
      <c r="L1245" s="282">
        <f aca="true" t="shared" si="298" ref="L1245:L1253">I1245+J1245+K1245</f>
        <v>0</v>
      </c>
      <c r="M1245" s="12">
        <f t="shared" si="280"/>
      </c>
      <c r="N1245" s="13"/>
    </row>
    <row r="1246" spans="1:14" ht="15.75">
      <c r="A1246" s="22">
        <v>250</v>
      </c>
      <c r="B1246" s="292"/>
      <c r="C1246" s="294">
        <v>3302</v>
      </c>
      <c r="D1246" s="361" t="s">
        <v>1150</v>
      </c>
      <c r="E1246" s="296">
        <f t="shared" si="297"/>
        <v>0</v>
      </c>
      <c r="F1246" s="489">
        <v>0</v>
      </c>
      <c r="G1246" s="490">
        <v>0</v>
      </c>
      <c r="H1246" s="160">
        <v>0</v>
      </c>
      <c r="I1246" s="489">
        <v>0</v>
      </c>
      <c r="J1246" s="490">
        <v>0</v>
      </c>
      <c r="K1246" s="160">
        <v>0</v>
      </c>
      <c r="L1246" s="296">
        <f t="shared" si="298"/>
        <v>0</v>
      </c>
      <c r="M1246" s="12">
        <f t="shared" si="280"/>
      </c>
      <c r="N1246" s="13"/>
    </row>
    <row r="1247" spans="1:14" ht="15.75">
      <c r="A1247" s="23">
        <v>255</v>
      </c>
      <c r="B1247" s="292"/>
      <c r="C1247" s="294">
        <v>3303</v>
      </c>
      <c r="D1247" s="361" t="s">
        <v>378</v>
      </c>
      <c r="E1247" s="296">
        <f t="shared" si="297"/>
        <v>0</v>
      </c>
      <c r="F1247" s="489">
        <v>0</v>
      </c>
      <c r="G1247" s="490">
        <v>0</v>
      </c>
      <c r="H1247" s="160">
        <v>0</v>
      </c>
      <c r="I1247" s="489">
        <v>0</v>
      </c>
      <c r="J1247" s="490">
        <v>0</v>
      </c>
      <c r="K1247" s="160">
        <v>0</v>
      </c>
      <c r="L1247" s="296">
        <f t="shared" si="298"/>
        <v>0</v>
      </c>
      <c r="M1247" s="12">
        <f t="shared" si="280"/>
      </c>
      <c r="N1247" s="13"/>
    </row>
    <row r="1248" spans="1:14" ht="15.75">
      <c r="A1248" s="23">
        <v>265</v>
      </c>
      <c r="B1248" s="292"/>
      <c r="C1248" s="294">
        <v>3304</v>
      </c>
      <c r="D1248" s="361" t="s">
        <v>379</v>
      </c>
      <c r="E1248" s="296">
        <f t="shared" si="297"/>
        <v>0</v>
      </c>
      <c r="F1248" s="489">
        <v>0</v>
      </c>
      <c r="G1248" s="490">
        <v>0</v>
      </c>
      <c r="H1248" s="160">
        <v>0</v>
      </c>
      <c r="I1248" s="489">
        <v>0</v>
      </c>
      <c r="J1248" s="490">
        <v>0</v>
      </c>
      <c r="K1248" s="160">
        <v>0</v>
      </c>
      <c r="L1248" s="296">
        <f t="shared" si="298"/>
        <v>0</v>
      </c>
      <c r="M1248" s="12">
        <f t="shared" si="280"/>
      </c>
      <c r="N1248" s="13"/>
    </row>
    <row r="1249" spans="1:14" ht="30">
      <c r="A1249" s="22">
        <v>270</v>
      </c>
      <c r="B1249" s="292"/>
      <c r="C1249" s="294">
        <v>3305</v>
      </c>
      <c r="D1249" s="361" t="s">
        <v>380</v>
      </c>
      <c r="E1249" s="296">
        <f t="shared" si="297"/>
        <v>0</v>
      </c>
      <c r="F1249" s="489">
        <v>0</v>
      </c>
      <c r="G1249" s="490">
        <v>0</v>
      </c>
      <c r="H1249" s="160">
        <v>0</v>
      </c>
      <c r="I1249" s="489">
        <v>0</v>
      </c>
      <c r="J1249" s="490">
        <v>0</v>
      </c>
      <c r="K1249" s="160">
        <v>0</v>
      </c>
      <c r="L1249" s="296">
        <f t="shared" si="298"/>
        <v>0</v>
      </c>
      <c r="M1249" s="12">
        <f t="shared" si="280"/>
      </c>
      <c r="N1249" s="13"/>
    </row>
    <row r="1250" spans="1:14" ht="30">
      <c r="A1250" s="22">
        <v>290</v>
      </c>
      <c r="B1250" s="292"/>
      <c r="C1250" s="286">
        <v>3306</v>
      </c>
      <c r="D1250" s="362" t="s">
        <v>697</v>
      </c>
      <c r="E1250" s="288">
        <f t="shared" si="297"/>
        <v>0</v>
      </c>
      <c r="F1250" s="491">
        <v>0</v>
      </c>
      <c r="G1250" s="492">
        <v>0</v>
      </c>
      <c r="H1250" s="175">
        <v>0</v>
      </c>
      <c r="I1250" s="491">
        <v>0</v>
      </c>
      <c r="J1250" s="492">
        <v>0</v>
      </c>
      <c r="K1250" s="175">
        <v>0</v>
      </c>
      <c r="L1250" s="288">
        <f t="shared" si="298"/>
        <v>0</v>
      </c>
      <c r="M1250" s="12">
        <f t="shared" si="280"/>
      </c>
      <c r="N1250" s="13"/>
    </row>
    <row r="1251" spans="1:14" ht="15.75">
      <c r="A1251" s="39">
        <v>320</v>
      </c>
      <c r="B1251" s="273">
        <v>3900</v>
      </c>
      <c r="C1251" s="1738" t="s">
        <v>381</v>
      </c>
      <c r="D1251" s="1739"/>
      <c r="E1251" s="311">
        <f t="shared" si="297"/>
        <v>0</v>
      </c>
      <c r="F1251" s="1431">
        <v>0</v>
      </c>
      <c r="G1251" s="1432">
        <v>0</v>
      </c>
      <c r="H1251" s="1433">
        <v>0</v>
      </c>
      <c r="I1251" s="1431">
        <v>0</v>
      </c>
      <c r="J1251" s="1432">
        <v>0</v>
      </c>
      <c r="K1251" s="1433">
        <v>0</v>
      </c>
      <c r="L1251" s="311">
        <f t="shared" si="298"/>
        <v>0</v>
      </c>
      <c r="M1251" s="12">
        <f aca="true" t="shared" si="299" ref="M1251:M1297">(IF($E1251&lt;&gt;0,$M$2,IF($L1251&lt;&gt;0,$M$2,"")))</f>
      </c>
      <c r="N1251" s="13"/>
    </row>
    <row r="1252" spans="1:14" ht="15.75">
      <c r="A1252" s="22">
        <v>330</v>
      </c>
      <c r="B1252" s="273">
        <v>4000</v>
      </c>
      <c r="C1252" s="1738" t="s">
        <v>382</v>
      </c>
      <c r="D1252" s="1739"/>
      <c r="E1252" s="311">
        <f t="shared" si="297"/>
        <v>0</v>
      </c>
      <c r="F1252" s="1382"/>
      <c r="G1252" s="1383"/>
      <c r="H1252" s="1384"/>
      <c r="I1252" s="1382"/>
      <c r="J1252" s="1383"/>
      <c r="K1252" s="1384"/>
      <c r="L1252" s="311">
        <f t="shared" si="298"/>
        <v>0</v>
      </c>
      <c r="M1252" s="12">
        <f t="shared" si="299"/>
      </c>
      <c r="N1252" s="13"/>
    </row>
    <row r="1253" spans="1:14" ht="15.75">
      <c r="A1253" s="22">
        <v>350</v>
      </c>
      <c r="B1253" s="273">
        <v>4100</v>
      </c>
      <c r="C1253" s="1738" t="s">
        <v>383</v>
      </c>
      <c r="D1253" s="1739"/>
      <c r="E1253" s="311">
        <f t="shared" si="297"/>
        <v>0</v>
      </c>
      <c r="F1253" s="1432">
        <v>0</v>
      </c>
      <c r="G1253" s="1432">
        <v>0</v>
      </c>
      <c r="H1253" s="1432">
        <v>0</v>
      </c>
      <c r="I1253" s="1432">
        <v>0</v>
      </c>
      <c r="J1253" s="1432">
        <v>0</v>
      </c>
      <c r="K1253" s="1432">
        <v>0</v>
      </c>
      <c r="L1253" s="311">
        <f t="shared" si="298"/>
        <v>0</v>
      </c>
      <c r="M1253" s="12">
        <f t="shared" si="299"/>
      </c>
      <c r="N1253" s="13"/>
    </row>
    <row r="1254" spans="1:14" ht="15.75">
      <c r="A1254" s="23">
        <v>355</v>
      </c>
      <c r="B1254" s="273">
        <v>4200</v>
      </c>
      <c r="C1254" s="1738" t="s">
        <v>384</v>
      </c>
      <c r="D1254" s="1739"/>
      <c r="E1254" s="311">
        <f aca="true" t="shared" si="300" ref="E1254:L1254">SUM(E1255:E1260)</f>
        <v>0</v>
      </c>
      <c r="F1254" s="275">
        <f t="shared" si="300"/>
        <v>0</v>
      </c>
      <c r="G1254" s="276">
        <f t="shared" si="300"/>
        <v>0</v>
      </c>
      <c r="H1254" s="277">
        <f>SUM(H1255:H1260)</f>
        <v>0</v>
      </c>
      <c r="I1254" s="275">
        <f t="shared" si="300"/>
        <v>0</v>
      </c>
      <c r="J1254" s="276">
        <f t="shared" si="300"/>
        <v>0</v>
      </c>
      <c r="K1254" s="277">
        <f t="shared" si="300"/>
        <v>0</v>
      </c>
      <c r="L1254" s="311">
        <f t="shared" si="300"/>
        <v>0</v>
      </c>
      <c r="M1254" s="12">
        <f t="shared" si="299"/>
      </c>
      <c r="N1254" s="13"/>
    </row>
    <row r="1255" spans="1:14" ht="15.75">
      <c r="A1255" s="23">
        <v>355</v>
      </c>
      <c r="B1255" s="363"/>
      <c r="C1255" s="280">
        <v>4201</v>
      </c>
      <c r="D1255" s="281" t="s">
        <v>385</v>
      </c>
      <c r="E1255" s="282">
        <f aca="true" t="shared" si="301" ref="E1255:E1260">F1255+G1255+H1255</f>
        <v>0</v>
      </c>
      <c r="F1255" s="152"/>
      <c r="G1255" s="153"/>
      <c r="H1255" s="1378"/>
      <c r="I1255" s="152"/>
      <c r="J1255" s="153"/>
      <c r="K1255" s="1378"/>
      <c r="L1255" s="282">
        <f aca="true" t="shared" si="302" ref="L1255:L1260">I1255+J1255+K1255</f>
        <v>0</v>
      </c>
      <c r="M1255" s="12">
        <f t="shared" si="299"/>
      </c>
      <c r="N1255" s="13"/>
    </row>
    <row r="1256" spans="1:14" ht="15.75">
      <c r="A1256" s="23">
        <v>375</v>
      </c>
      <c r="B1256" s="363"/>
      <c r="C1256" s="294">
        <v>4202</v>
      </c>
      <c r="D1256" s="364" t="s">
        <v>386</v>
      </c>
      <c r="E1256" s="296">
        <f t="shared" si="301"/>
        <v>0</v>
      </c>
      <c r="F1256" s="158"/>
      <c r="G1256" s="159"/>
      <c r="H1256" s="1380"/>
      <c r="I1256" s="158"/>
      <c r="J1256" s="159"/>
      <c r="K1256" s="1380"/>
      <c r="L1256" s="296">
        <f t="shared" si="302"/>
        <v>0</v>
      </c>
      <c r="M1256" s="12">
        <f t="shared" si="299"/>
      </c>
      <c r="N1256" s="13"/>
    </row>
    <row r="1257" spans="1:14" ht="15.75">
      <c r="A1257" s="23">
        <v>380</v>
      </c>
      <c r="B1257" s="363"/>
      <c r="C1257" s="294">
        <v>4214</v>
      </c>
      <c r="D1257" s="364" t="s">
        <v>387</v>
      </c>
      <c r="E1257" s="296">
        <f t="shared" si="301"/>
        <v>0</v>
      </c>
      <c r="F1257" s="158"/>
      <c r="G1257" s="159"/>
      <c r="H1257" s="1380"/>
      <c r="I1257" s="158"/>
      <c r="J1257" s="159"/>
      <c r="K1257" s="1380"/>
      <c r="L1257" s="296">
        <f t="shared" si="302"/>
        <v>0</v>
      </c>
      <c r="M1257" s="12">
        <f t="shared" si="299"/>
      </c>
      <c r="N1257" s="13"/>
    </row>
    <row r="1258" spans="1:14" ht="15.75">
      <c r="A1258" s="23">
        <v>385</v>
      </c>
      <c r="B1258" s="363"/>
      <c r="C1258" s="294">
        <v>4217</v>
      </c>
      <c r="D1258" s="364" t="s">
        <v>388</v>
      </c>
      <c r="E1258" s="296">
        <f t="shared" si="301"/>
        <v>0</v>
      </c>
      <c r="F1258" s="158"/>
      <c r="G1258" s="159"/>
      <c r="H1258" s="1380"/>
      <c r="I1258" s="158"/>
      <c r="J1258" s="159"/>
      <c r="K1258" s="1380"/>
      <c r="L1258" s="296">
        <f t="shared" si="302"/>
        <v>0</v>
      </c>
      <c r="M1258" s="12">
        <f t="shared" si="299"/>
      </c>
      <c r="N1258" s="13"/>
    </row>
    <row r="1259" spans="1:14" ht="31.5">
      <c r="A1259" s="23">
        <v>390</v>
      </c>
      <c r="B1259" s="363"/>
      <c r="C1259" s="294">
        <v>4218</v>
      </c>
      <c r="D1259" s="295" t="s">
        <v>389</v>
      </c>
      <c r="E1259" s="296">
        <f t="shared" si="301"/>
        <v>0</v>
      </c>
      <c r="F1259" s="158"/>
      <c r="G1259" s="159"/>
      <c r="H1259" s="1380"/>
      <c r="I1259" s="158"/>
      <c r="J1259" s="159"/>
      <c r="K1259" s="1380"/>
      <c r="L1259" s="296">
        <f t="shared" si="302"/>
        <v>0</v>
      </c>
      <c r="M1259" s="12">
        <f t="shared" si="299"/>
      </c>
      <c r="N1259" s="13"/>
    </row>
    <row r="1260" spans="1:14" ht="15.75">
      <c r="A1260" s="23">
        <v>390</v>
      </c>
      <c r="B1260" s="363"/>
      <c r="C1260" s="286">
        <v>4219</v>
      </c>
      <c r="D1260" s="344" t="s">
        <v>390</v>
      </c>
      <c r="E1260" s="288">
        <f t="shared" si="301"/>
        <v>0</v>
      </c>
      <c r="F1260" s="173"/>
      <c r="G1260" s="174"/>
      <c r="H1260" s="1381"/>
      <c r="I1260" s="173"/>
      <c r="J1260" s="174"/>
      <c r="K1260" s="1381"/>
      <c r="L1260" s="288">
        <f t="shared" si="302"/>
        <v>0</v>
      </c>
      <c r="M1260" s="12">
        <f t="shared" si="299"/>
      </c>
      <c r="N1260" s="13"/>
    </row>
    <row r="1261" spans="1:14" ht="15.75">
      <c r="A1261" s="23">
        <v>395</v>
      </c>
      <c r="B1261" s="273">
        <v>4300</v>
      </c>
      <c r="C1261" s="1738" t="s">
        <v>701</v>
      </c>
      <c r="D1261" s="1739"/>
      <c r="E1261" s="311">
        <f aca="true" t="shared" si="303" ref="E1261:L1261">SUM(E1262:E1264)</f>
        <v>0</v>
      </c>
      <c r="F1261" s="275">
        <f t="shared" si="303"/>
        <v>0</v>
      </c>
      <c r="G1261" s="276">
        <f t="shared" si="303"/>
        <v>0</v>
      </c>
      <c r="H1261" s="277">
        <f>SUM(H1262:H1264)</f>
        <v>0</v>
      </c>
      <c r="I1261" s="275">
        <f t="shared" si="303"/>
        <v>0</v>
      </c>
      <c r="J1261" s="276">
        <f t="shared" si="303"/>
        <v>0</v>
      </c>
      <c r="K1261" s="277">
        <f t="shared" si="303"/>
        <v>0</v>
      </c>
      <c r="L1261" s="311">
        <f t="shared" si="303"/>
        <v>0</v>
      </c>
      <c r="M1261" s="12">
        <f t="shared" si="299"/>
      </c>
      <c r="N1261" s="13"/>
    </row>
    <row r="1262" spans="1:14" ht="15.75">
      <c r="A1262" s="18">
        <v>397</v>
      </c>
      <c r="B1262" s="363"/>
      <c r="C1262" s="280">
        <v>4301</v>
      </c>
      <c r="D1262" s="312" t="s">
        <v>391</v>
      </c>
      <c r="E1262" s="282">
        <f aca="true" t="shared" si="304" ref="E1262:E1267">F1262+G1262+H1262</f>
        <v>0</v>
      </c>
      <c r="F1262" s="152"/>
      <c r="G1262" s="153"/>
      <c r="H1262" s="1378"/>
      <c r="I1262" s="152"/>
      <c r="J1262" s="153"/>
      <c r="K1262" s="1378"/>
      <c r="L1262" s="282">
        <f aca="true" t="shared" si="305" ref="L1262:L1267">I1262+J1262+K1262</f>
        <v>0</v>
      </c>
      <c r="M1262" s="12">
        <f t="shared" si="299"/>
      </c>
      <c r="N1262" s="13"/>
    </row>
    <row r="1263" spans="1:14" ht="15.75">
      <c r="A1263" s="14">
        <v>398</v>
      </c>
      <c r="B1263" s="363"/>
      <c r="C1263" s="294">
        <v>4302</v>
      </c>
      <c r="D1263" s="364" t="s">
        <v>392</v>
      </c>
      <c r="E1263" s="296">
        <f t="shared" si="304"/>
        <v>0</v>
      </c>
      <c r="F1263" s="158"/>
      <c r="G1263" s="159"/>
      <c r="H1263" s="1380"/>
      <c r="I1263" s="158"/>
      <c r="J1263" s="159"/>
      <c r="K1263" s="1380"/>
      <c r="L1263" s="296">
        <f t="shared" si="305"/>
        <v>0</v>
      </c>
      <c r="M1263" s="12">
        <f t="shared" si="299"/>
      </c>
      <c r="N1263" s="13"/>
    </row>
    <row r="1264" spans="1:14" ht="15.75">
      <c r="A1264" s="14">
        <v>399</v>
      </c>
      <c r="B1264" s="363"/>
      <c r="C1264" s="286">
        <v>4309</v>
      </c>
      <c r="D1264" s="302" t="s">
        <v>393</v>
      </c>
      <c r="E1264" s="288">
        <f t="shared" si="304"/>
        <v>0</v>
      </c>
      <c r="F1264" s="173"/>
      <c r="G1264" s="174"/>
      <c r="H1264" s="1381"/>
      <c r="I1264" s="173"/>
      <c r="J1264" s="174"/>
      <c r="K1264" s="1381"/>
      <c r="L1264" s="288">
        <f t="shared" si="305"/>
        <v>0</v>
      </c>
      <c r="M1264" s="12">
        <f t="shared" si="299"/>
      </c>
      <c r="N1264" s="13"/>
    </row>
    <row r="1265" spans="1:14" ht="15.75">
      <c r="A1265" s="14">
        <v>400</v>
      </c>
      <c r="B1265" s="273">
        <v>4400</v>
      </c>
      <c r="C1265" s="1738" t="s">
        <v>698</v>
      </c>
      <c r="D1265" s="1739"/>
      <c r="E1265" s="311">
        <f t="shared" si="304"/>
        <v>0</v>
      </c>
      <c r="F1265" s="1382"/>
      <c r="G1265" s="1383"/>
      <c r="H1265" s="1384"/>
      <c r="I1265" s="1382"/>
      <c r="J1265" s="1383"/>
      <c r="K1265" s="1384"/>
      <c r="L1265" s="311">
        <f t="shared" si="305"/>
        <v>0</v>
      </c>
      <c r="M1265" s="12">
        <f t="shared" si="299"/>
      </c>
      <c r="N1265" s="13"/>
    </row>
    <row r="1266" spans="1:14" ht="15.75">
      <c r="A1266" s="14">
        <v>401</v>
      </c>
      <c r="B1266" s="273">
        <v>4500</v>
      </c>
      <c r="C1266" s="1738" t="s">
        <v>699</v>
      </c>
      <c r="D1266" s="1739"/>
      <c r="E1266" s="311">
        <f t="shared" si="304"/>
        <v>0</v>
      </c>
      <c r="F1266" s="1382"/>
      <c r="G1266" s="1383"/>
      <c r="H1266" s="1384"/>
      <c r="I1266" s="1382"/>
      <c r="J1266" s="1383"/>
      <c r="K1266" s="1384"/>
      <c r="L1266" s="311">
        <f t="shared" si="305"/>
        <v>0</v>
      </c>
      <c r="M1266" s="12">
        <f t="shared" si="299"/>
      </c>
      <c r="N1266" s="13"/>
    </row>
    <row r="1267" spans="1:14" ht="15.75">
      <c r="A1267" s="14">
        <v>402</v>
      </c>
      <c r="B1267" s="273">
        <v>4600</v>
      </c>
      <c r="C1267" s="1767" t="s">
        <v>394</v>
      </c>
      <c r="D1267" s="1768"/>
      <c r="E1267" s="311">
        <f t="shared" si="304"/>
        <v>0</v>
      </c>
      <c r="F1267" s="1382"/>
      <c r="G1267" s="1383"/>
      <c r="H1267" s="1384"/>
      <c r="I1267" s="1382"/>
      <c r="J1267" s="1383"/>
      <c r="K1267" s="1384"/>
      <c r="L1267" s="311">
        <f t="shared" si="305"/>
        <v>0</v>
      </c>
      <c r="M1267" s="12">
        <f t="shared" si="299"/>
      </c>
      <c r="N1267" s="13"/>
    </row>
    <row r="1268" spans="1:14" ht="15.75">
      <c r="A1268" s="40">
        <v>404</v>
      </c>
      <c r="B1268" s="273">
        <v>4900</v>
      </c>
      <c r="C1268" s="1738" t="s">
        <v>420</v>
      </c>
      <c r="D1268" s="1739"/>
      <c r="E1268" s="311">
        <f aca="true" t="shared" si="306" ref="E1268:L1268">+E1269+E1270</f>
        <v>0</v>
      </c>
      <c r="F1268" s="275">
        <f t="shared" si="306"/>
        <v>0</v>
      </c>
      <c r="G1268" s="276">
        <f t="shared" si="306"/>
        <v>0</v>
      </c>
      <c r="H1268" s="277">
        <f>+H1269+H1270</f>
        <v>0</v>
      </c>
      <c r="I1268" s="275">
        <f t="shared" si="306"/>
        <v>0</v>
      </c>
      <c r="J1268" s="276">
        <f t="shared" si="306"/>
        <v>0</v>
      </c>
      <c r="K1268" s="277">
        <f t="shared" si="306"/>
        <v>0</v>
      </c>
      <c r="L1268" s="311">
        <f t="shared" si="306"/>
        <v>0</v>
      </c>
      <c r="M1268" s="12">
        <f t="shared" si="299"/>
      </c>
      <c r="N1268" s="13"/>
    </row>
    <row r="1269" spans="1:14" ht="15.75">
      <c r="A1269" s="40">
        <v>404</v>
      </c>
      <c r="B1269" s="363"/>
      <c r="C1269" s="280">
        <v>4901</v>
      </c>
      <c r="D1269" s="365" t="s">
        <v>421</v>
      </c>
      <c r="E1269" s="282">
        <f>F1269+G1269+H1269</f>
        <v>0</v>
      </c>
      <c r="F1269" s="152"/>
      <c r="G1269" s="153"/>
      <c r="H1269" s="1378"/>
      <c r="I1269" s="152"/>
      <c r="J1269" s="153"/>
      <c r="K1269" s="1378"/>
      <c r="L1269" s="282">
        <f>I1269+J1269+K1269</f>
        <v>0</v>
      </c>
      <c r="M1269" s="12">
        <f t="shared" si="299"/>
      </c>
      <c r="N1269" s="13"/>
    </row>
    <row r="1270" spans="1:14" ht="15.75">
      <c r="A1270" s="22">
        <v>440</v>
      </c>
      <c r="B1270" s="363"/>
      <c r="C1270" s="286">
        <v>4902</v>
      </c>
      <c r="D1270" s="302" t="s">
        <v>422</v>
      </c>
      <c r="E1270" s="288">
        <f>F1270+G1270+H1270</f>
        <v>0</v>
      </c>
      <c r="F1270" s="173"/>
      <c r="G1270" s="174"/>
      <c r="H1270" s="1381"/>
      <c r="I1270" s="173"/>
      <c r="J1270" s="174"/>
      <c r="K1270" s="1381"/>
      <c r="L1270" s="288">
        <f>I1270+J1270+K1270</f>
        <v>0</v>
      </c>
      <c r="M1270" s="12">
        <f t="shared" si="299"/>
      </c>
      <c r="N1270" s="13"/>
    </row>
    <row r="1271" spans="1:14" ht="15.75">
      <c r="A1271" s="22">
        <v>450</v>
      </c>
      <c r="B1271" s="366">
        <v>5100</v>
      </c>
      <c r="C1271" s="1776" t="s">
        <v>395</v>
      </c>
      <c r="D1271" s="1777"/>
      <c r="E1271" s="311">
        <f>F1271+G1271+H1271</f>
        <v>0</v>
      </c>
      <c r="F1271" s="1382"/>
      <c r="G1271" s="1383"/>
      <c r="H1271" s="1384"/>
      <c r="I1271" s="1382"/>
      <c r="J1271" s="1383"/>
      <c r="K1271" s="1384"/>
      <c r="L1271" s="311">
        <f>I1271+J1271+K1271</f>
        <v>0</v>
      </c>
      <c r="M1271" s="12">
        <f t="shared" si="299"/>
      </c>
      <c r="N1271" s="13"/>
    </row>
    <row r="1272" spans="1:14" ht="15.75">
      <c r="A1272" s="22">
        <v>495</v>
      </c>
      <c r="B1272" s="366">
        <v>5200</v>
      </c>
      <c r="C1272" s="1776" t="s">
        <v>396</v>
      </c>
      <c r="D1272" s="1777"/>
      <c r="E1272" s="311">
        <f aca="true" t="shared" si="307" ref="E1272:L1272">SUM(E1273:E1279)</f>
        <v>0</v>
      </c>
      <c r="F1272" s="275">
        <f t="shared" si="307"/>
        <v>0</v>
      </c>
      <c r="G1272" s="276">
        <f t="shared" si="307"/>
        <v>0</v>
      </c>
      <c r="H1272" s="277">
        <f>SUM(H1273:H1279)</f>
        <v>0</v>
      </c>
      <c r="I1272" s="275">
        <f t="shared" si="307"/>
        <v>0</v>
      </c>
      <c r="J1272" s="276">
        <f t="shared" si="307"/>
        <v>0</v>
      </c>
      <c r="K1272" s="277">
        <f t="shared" si="307"/>
        <v>0</v>
      </c>
      <c r="L1272" s="311">
        <f t="shared" si="307"/>
        <v>0</v>
      </c>
      <c r="M1272" s="12">
        <f t="shared" si="299"/>
      </c>
      <c r="N1272" s="13"/>
    </row>
    <row r="1273" spans="1:14" ht="15.75">
      <c r="A1273" s="23">
        <v>500</v>
      </c>
      <c r="B1273" s="367"/>
      <c r="C1273" s="368">
        <v>5201</v>
      </c>
      <c r="D1273" s="369" t="s">
        <v>397</v>
      </c>
      <c r="E1273" s="282">
        <f aca="true" t="shared" si="308" ref="E1273:E1279">F1273+G1273+H1273</f>
        <v>0</v>
      </c>
      <c r="F1273" s="152"/>
      <c r="G1273" s="153"/>
      <c r="H1273" s="1378"/>
      <c r="I1273" s="152"/>
      <c r="J1273" s="153"/>
      <c r="K1273" s="1378"/>
      <c r="L1273" s="282">
        <f aca="true" t="shared" si="309" ref="L1273:L1279">I1273+J1273+K1273</f>
        <v>0</v>
      </c>
      <c r="M1273" s="12">
        <f t="shared" si="299"/>
      </c>
      <c r="N1273" s="13"/>
    </row>
    <row r="1274" spans="1:14" ht="15.75">
      <c r="A1274" s="23">
        <v>505</v>
      </c>
      <c r="B1274" s="367"/>
      <c r="C1274" s="370">
        <v>5202</v>
      </c>
      <c r="D1274" s="371" t="s">
        <v>398</v>
      </c>
      <c r="E1274" s="296">
        <f t="shared" si="308"/>
        <v>0</v>
      </c>
      <c r="F1274" s="158"/>
      <c r="G1274" s="159"/>
      <c r="H1274" s="1380"/>
      <c r="I1274" s="158"/>
      <c r="J1274" s="159"/>
      <c r="K1274" s="1380"/>
      <c r="L1274" s="296">
        <f t="shared" si="309"/>
        <v>0</v>
      </c>
      <c r="M1274" s="12">
        <f t="shared" si="299"/>
      </c>
      <c r="N1274" s="13"/>
    </row>
    <row r="1275" spans="1:14" ht="15.75">
      <c r="A1275" s="23">
        <v>510</v>
      </c>
      <c r="B1275" s="367"/>
      <c r="C1275" s="370">
        <v>5203</v>
      </c>
      <c r="D1275" s="371" t="s">
        <v>1460</v>
      </c>
      <c r="E1275" s="296">
        <f t="shared" si="308"/>
        <v>0</v>
      </c>
      <c r="F1275" s="158"/>
      <c r="G1275" s="159"/>
      <c r="H1275" s="1380"/>
      <c r="I1275" s="158"/>
      <c r="J1275" s="159"/>
      <c r="K1275" s="1380"/>
      <c r="L1275" s="296">
        <f t="shared" si="309"/>
        <v>0</v>
      </c>
      <c r="M1275" s="12">
        <f t="shared" si="299"/>
      </c>
      <c r="N1275" s="13"/>
    </row>
    <row r="1276" spans="1:14" ht="15.75">
      <c r="A1276" s="23">
        <v>515</v>
      </c>
      <c r="B1276" s="367"/>
      <c r="C1276" s="370">
        <v>5204</v>
      </c>
      <c r="D1276" s="371" t="s">
        <v>1461</v>
      </c>
      <c r="E1276" s="296">
        <f t="shared" si="308"/>
        <v>0</v>
      </c>
      <c r="F1276" s="158"/>
      <c r="G1276" s="159"/>
      <c r="H1276" s="1380"/>
      <c r="I1276" s="158"/>
      <c r="J1276" s="159"/>
      <c r="K1276" s="1380"/>
      <c r="L1276" s="296">
        <f t="shared" si="309"/>
        <v>0</v>
      </c>
      <c r="M1276" s="12">
        <f t="shared" si="299"/>
      </c>
      <c r="N1276" s="13"/>
    </row>
    <row r="1277" spans="1:14" ht="15.75">
      <c r="A1277" s="23">
        <v>520</v>
      </c>
      <c r="B1277" s="367"/>
      <c r="C1277" s="370">
        <v>5205</v>
      </c>
      <c r="D1277" s="371" t="s">
        <v>1462</v>
      </c>
      <c r="E1277" s="296">
        <f t="shared" si="308"/>
        <v>0</v>
      </c>
      <c r="F1277" s="158"/>
      <c r="G1277" s="159"/>
      <c r="H1277" s="1380"/>
      <c r="I1277" s="158"/>
      <c r="J1277" s="159"/>
      <c r="K1277" s="1380"/>
      <c r="L1277" s="296">
        <f t="shared" si="309"/>
        <v>0</v>
      </c>
      <c r="M1277" s="12">
        <f t="shared" si="299"/>
      </c>
      <c r="N1277" s="13"/>
    </row>
    <row r="1278" spans="1:14" ht="15.75">
      <c r="A1278" s="23">
        <v>525</v>
      </c>
      <c r="B1278" s="367"/>
      <c r="C1278" s="370">
        <v>5206</v>
      </c>
      <c r="D1278" s="371" t="s">
        <v>1463</v>
      </c>
      <c r="E1278" s="296">
        <f t="shared" si="308"/>
        <v>0</v>
      </c>
      <c r="F1278" s="158"/>
      <c r="G1278" s="159"/>
      <c r="H1278" s="1380"/>
      <c r="I1278" s="158"/>
      <c r="J1278" s="159"/>
      <c r="K1278" s="1380"/>
      <c r="L1278" s="296">
        <f t="shared" si="309"/>
        <v>0</v>
      </c>
      <c r="M1278" s="12">
        <f t="shared" si="299"/>
      </c>
      <c r="N1278" s="13"/>
    </row>
    <row r="1279" spans="1:14" ht="15.75">
      <c r="A1279" s="22">
        <v>635</v>
      </c>
      <c r="B1279" s="367"/>
      <c r="C1279" s="372">
        <v>5219</v>
      </c>
      <c r="D1279" s="373" t="s">
        <v>1464</v>
      </c>
      <c r="E1279" s="288">
        <f t="shared" si="308"/>
        <v>0</v>
      </c>
      <c r="F1279" s="173"/>
      <c r="G1279" s="174"/>
      <c r="H1279" s="1381"/>
      <c r="I1279" s="173"/>
      <c r="J1279" s="174"/>
      <c r="K1279" s="1381"/>
      <c r="L1279" s="288">
        <f t="shared" si="309"/>
        <v>0</v>
      </c>
      <c r="M1279" s="12">
        <f t="shared" si="299"/>
      </c>
      <c r="N1279" s="13"/>
    </row>
    <row r="1280" spans="1:14" ht="15.75">
      <c r="A1280" s="23">
        <v>640</v>
      </c>
      <c r="B1280" s="366">
        <v>5300</v>
      </c>
      <c r="C1280" s="1776" t="s">
        <v>1465</v>
      </c>
      <c r="D1280" s="1777"/>
      <c r="E1280" s="311">
        <f aca="true" t="shared" si="310" ref="E1280:L1280">SUM(E1281:E1282)</f>
        <v>0</v>
      </c>
      <c r="F1280" s="275">
        <f t="shared" si="310"/>
        <v>0</v>
      </c>
      <c r="G1280" s="276">
        <f t="shared" si="310"/>
        <v>0</v>
      </c>
      <c r="H1280" s="277">
        <f>SUM(H1281:H1282)</f>
        <v>0</v>
      </c>
      <c r="I1280" s="275">
        <f t="shared" si="310"/>
        <v>0</v>
      </c>
      <c r="J1280" s="276">
        <f t="shared" si="310"/>
        <v>0</v>
      </c>
      <c r="K1280" s="277">
        <f t="shared" si="310"/>
        <v>0</v>
      </c>
      <c r="L1280" s="311">
        <f t="shared" si="310"/>
        <v>0</v>
      </c>
      <c r="M1280" s="12">
        <f t="shared" si="299"/>
      </c>
      <c r="N1280" s="13"/>
    </row>
    <row r="1281" spans="1:14" ht="15.75">
      <c r="A1281" s="23">
        <v>645</v>
      </c>
      <c r="B1281" s="367"/>
      <c r="C1281" s="368">
        <v>5301</v>
      </c>
      <c r="D1281" s="369" t="s">
        <v>454</v>
      </c>
      <c r="E1281" s="282">
        <f>F1281+G1281+H1281</f>
        <v>0</v>
      </c>
      <c r="F1281" s="152"/>
      <c r="G1281" s="153"/>
      <c r="H1281" s="1378"/>
      <c r="I1281" s="152"/>
      <c r="J1281" s="153"/>
      <c r="K1281" s="1378"/>
      <c r="L1281" s="282">
        <f>I1281+J1281+K1281</f>
        <v>0</v>
      </c>
      <c r="M1281" s="12">
        <f t="shared" si="299"/>
      </c>
      <c r="N1281" s="13"/>
    </row>
    <row r="1282" spans="1:14" ht="15.75">
      <c r="A1282" s="23">
        <v>650</v>
      </c>
      <c r="B1282" s="367"/>
      <c r="C1282" s="372">
        <v>5309</v>
      </c>
      <c r="D1282" s="373" t="s">
        <v>1466</v>
      </c>
      <c r="E1282" s="288">
        <f>F1282+G1282+H1282</f>
        <v>0</v>
      </c>
      <c r="F1282" s="173"/>
      <c r="G1282" s="174"/>
      <c r="H1282" s="1381"/>
      <c r="I1282" s="173"/>
      <c r="J1282" s="174"/>
      <c r="K1282" s="1381"/>
      <c r="L1282" s="288">
        <f>I1282+J1282+K1282</f>
        <v>0</v>
      </c>
      <c r="M1282" s="12">
        <f t="shared" si="299"/>
      </c>
      <c r="N1282" s="13"/>
    </row>
    <row r="1283" spans="1:14" ht="15.75">
      <c r="A1283" s="22">
        <v>655</v>
      </c>
      <c r="B1283" s="366">
        <v>5400</v>
      </c>
      <c r="C1283" s="1776" t="s">
        <v>1120</v>
      </c>
      <c r="D1283" s="1777"/>
      <c r="E1283" s="311">
        <f>F1283+G1283+H1283</f>
        <v>0</v>
      </c>
      <c r="F1283" s="1382"/>
      <c r="G1283" s="1383"/>
      <c r="H1283" s="1384"/>
      <c r="I1283" s="1382"/>
      <c r="J1283" s="1383"/>
      <c r="K1283" s="1384"/>
      <c r="L1283" s="311">
        <f>I1283+J1283+K1283</f>
        <v>0</v>
      </c>
      <c r="M1283" s="12">
        <f t="shared" si="299"/>
      </c>
      <c r="N1283" s="13"/>
    </row>
    <row r="1284" spans="1:14" ht="15.75">
      <c r="A1284" s="22">
        <v>665</v>
      </c>
      <c r="B1284" s="273">
        <v>5500</v>
      </c>
      <c r="C1284" s="1738" t="s">
        <v>1121</v>
      </c>
      <c r="D1284" s="1739"/>
      <c r="E1284" s="311">
        <f aca="true" t="shared" si="311" ref="E1284:L1284">SUM(E1285:E1288)</f>
        <v>0</v>
      </c>
      <c r="F1284" s="275">
        <f t="shared" si="311"/>
        <v>0</v>
      </c>
      <c r="G1284" s="276">
        <f t="shared" si="311"/>
        <v>0</v>
      </c>
      <c r="H1284" s="277">
        <f>SUM(H1285:H1288)</f>
        <v>0</v>
      </c>
      <c r="I1284" s="275">
        <f t="shared" si="311"/>
        <v>0</v>
      </c>
      <c r="J1284" s="276">
        <f t="shared" si="311"/>
        <v>0</v>
      </c>
      <c r="K1284" s="277">
        <f t="shared" si="311"/>
        <v>0</v>
      </c>
      <c r="L1284" s="311">
        <f t="shared" si="311"/>
        <v>0</v>
      </c>
      <c r="M1284" s="12">
        <f t="shared" si="299"/>
      </c>
      <c r="N1284" s="13"/>
    </row>
    <row r="1285" spans="1:14" ht="15.75">
      <c r="A1285" s="22">
        <v>675</v>
      </c>
      <c r="B1285" s="363"/>
      <c r="C1285" s="280">
        <v>5501</v>
      </c>
      <c r="D1285" s="312" t="s">
        <v>1122</v>
      </c>
      <c r="E1285" s="282">
        <f>F1285+G1285+H1285</f>
        <v>0</v>
      </c>
      <c r="F1285" s="152"/>
      <c r="G1285" s="153"/>
      <c r="H1285" s="1378"/>
      <c r="I1285" s="152"/>
      <c r="J1285" s="153"/>
      <c r="K1285" s="1378"/>
      <c r="L1285" s="282">
        <f>I1285+J1285+K1285</f>
        <v>0</v>
      </c>
      <c r="M1285" s="12">
        <f t="shared" si="299"/>
      </c>
      <c r="N1285" s="13"/>
    </row>
    <row r="1286" spans="1:14" ht="15.75">
      <c r="A1286" s="22">
        <v>685</v>
      </c>
      <c r="B1286" s="363"/>
      <c r="C1286" s="294">
        <v>5502</v>
      </c>
      <c r="D1286" s="295" t="s">
        <v>1123</v>
      </c>
      <c r="E1286" s="296">
        <f>F1286+G1286+H1286</f>
        <v>0</v>
      </c>
      <c r="F1286" s="158"/>
      <c r="G1286" s="159"/>
      <c r="H1286" s="1380"/>
      <c r="I1286" s="158"/>
      <c r="J1286" s="159"/>
      <c r="K1286" s="1380"/>
      <c r="L1286" s="296">
        <f>I1286+J1286+K1286</f>
        <v>0</v>
      </c>
      <c r="M1286" s="12">
        <f t="shared" si="299"/>
      </c>
      <c r="N1286" s="13"/>
    </row>
    <row r="1287" spans="1:14" ht="15.75">
      <c r="A1287" s="23">
        <v>690</v>
      </c>
      <c r="B1287" s="363"/>
      <c r="C1287" s="294">
        <v>5503</v>
      </c>
      <c r="D1287" s="364" t="s">
        <v>1124</v>
      </c>
      <c r="E1287" s="296">
        <f>F1287+G1287+H1287</f>
        <v>0</v>
      </c>
      <c r="F1287" s="158"/>
      <c r="G1287" s="159"/>
      <c r="H1287" s="1380"/>
      <c r="I1287" s="158"/>
      <c r="J1287" s="159"/>
      <c r="K1287" s="1380"/>
      <c r="L1287" s="296">
        <f>I1287+J1287+K1287</f>
        <v>0</v>
      </c>
      <c r="M1287" s="12">
        <f t="shared" si="299"/>
      </c>
      <c r="N1287" s="13"/>
    </row>
    <row r="1288" spans="1:14" ht="15.75">
      <c r="A1288" s="23">
        <v>695</v>
      </c>
      <c r="B1288" s="363"/>
      <c r="C1288" s="286">
        <v>5504</v>
      </c>
      <c r="D1288" s="340" t="s">
        <v>1125</v>
      </c>
      <c r="E1288" s="288">
        <f>F1288+G1288+H1288</f>
        <v>0</v>
      </c>
      <c r="F1288" s="173"/>
      <c r="G1288" s="174"/>
      <c r="H1288" s="1381"/>
      <c r="I1288" s="173"/>
      <c r="J1288" s="174"/>
      <c r="K1288" s="1381"/>
      <c r="L1288" s="288">
        <f>I1288+J1288+K1288</f>
        <v>0</v>
      </c>
      <c r="M1288" s="12">
        <f t="shared" si="299"/>
      </c>
      <c r="N1288" s="13"/>
    </row>
    <row r="1289" spans="1:14" ht="15.75">
      <c r="A1289" s="22">
        <v>700</v>
      </c>
      <c r="B1289" s="366">
        <v>5700</v>
      </c>
      <c r="C1289" s="1774" t="s">
        <v>131</v>
      </c>
      <c r="D1289" s="1775"/>
      <c r="E1289" s="311">
        <f aca="true" t="shared" si="312" ref="E1289:L1289">SUM(E1290:E1292)</f>
        <v>0</v>
      </c>
      <c r="F1289" s="275">
        <f t="shared" si="312"/>
        <v>0</v>
      </c>
      <c r="G1289" s="276">
        <f t="shared" si="312"/>
        <v>0</v>
      </c>
      <c r="H1289" s="277">
        <f>SUM(H1290:H1292)</f>
        <v>0</v>
      </c>
      <c r="I1289" s="275">
        <f t="shared" si="312"/>
        <v>0</v>
      </c>
      <c r="J1289" s="276">
        <f t="shared" si="312"/>
        <v>0</v>
      </c>
      <c r="K1289" s="277">
        <f t="shared" si="312"/>
        <v>0</v>
      </c>
      <c r="L1289" s="311">
        <f t="shared" si="312"/>
        <v>0</v>
      </c>
      <c r="M1289" s="12">
        <f t="shared" si="299"/>
      </c>
      <c r="N1289" s="13"/>
    </row>
    <row r="1290" spans="1:14" ht="15.75">
      <c r="A1290" s="22">
        <v>710</v>
      </c>
      <c r="B1290" s="367"/>
      <c r="C1290" s="368">
        <v>5701</v>
      </c>
      <c r="D1290" s="369" t="s">
        <v>1126</v>
      </c>
      <c r="E1290" s="282">
        <f>F1290+G1290+H1290</f>
        <v>0</v>
      </c>
      <c r="F1290" s="1432">
        <v>0</v>
      </c>
      <c r="G1290" s="1432">
        <v>0</v>
      </c>
      <c r="H1290" s="1432">
        <v>0</v>
      </c>
      <c r="I1290" s="1432">
        <v>0</v>
      </c>
      <c r="J1290" s="1432">
        <v>0</v>
      </c>
      <c r="K1290" s="1432">
        <v>0</v>
      </c>
      <c r="L1290" s="282">
        <f>I1290+J1290+K1290</f>
        <v>0</v>
      </c>
      <c r="M1290" s="12">
        <f t="shared" si="299"/>
      </c>
      <c r="N1290" s="13"/>
    </row>
    <row r="1291" spans="1:14" ht="15.75">
      <c r="A1291" s="23">
        <v>715</v>
      </c>
      <c r="B1291" s="367"/>
      <c r="C1291" s="374">
        <v>5702</v>
      </c>
      <c r="D1291" s="375" t="s">
        <v>1127</v>
      </c>
      <c r="E1291" s="315">
        <f>F1291+G1291+H1291</f>
        <v>0</v>
      </c>
      <c r="F1291" s="1432">
        <v>0</v>
      </c>
      <c r="G1291" s="1432">
        <v>0</v>
      </c>
      <c r="H1291" s="1432">
        <v>0</v>
      </c>
      <c r="I1291" s="1432">
        <v>0</v>
      </c>
      <c r="J1291" s="1432">
        <v>0</v>
      </c>
      <c r="K1291" s="1432">
        <v>0</v>
      </c>
      <c r="L1291" s="315">
        <f>I1291+J1291+K1291</f>
        <v>0</v>
      </c>
      <c r="M1291" s="12">
        <f t="shared" si="299"/>
      </c>
      <c r="N1291" s="13"/>
    </row>
    <row r="1292" spans="1:14" ht="15.75">
      <c r="A1292" s="23">
        <v>720</v>
      </c>
      <c r="B1292" s="293"/>
      <c r="C1292" s="376">
        <v>4071</v>
      </c>
      <c r="D1292" s="377" t="s">
        <v>1128</v>
      </c>
      <c r="E1292" s="378">
        <f>F1292+G1292+H1292</f>
        <v>0</v>
      </c>
      <c r="F1292" s="1432">
        <v>0</v>
      </c>
      <c r="G1292" s="1432">
        <v>0</v>
      </c>
      <c r="H1292" s="1432">
        <v>0</v>
      </c>
      <c r="I1292" s="1432">
        <v>0</v>
      </c>
      <c r="J1292" s="1432">
        <v>0</v>
      </c>
      <c r="K1292" s="1432">
        <v>0</v>
      </c>
      <c r="L1292" s="378">
        <f>I1292+J1292+K1292</f>
        <v>0</v>
      </c>
      <c r="M1292" s="12">
        <f t="shared" si="299"/>
      </c>
      <c r="N1292" s="13"/>
    </row>
    <row r="1293" spans="1:14" ht="15.75">
      <c r="A1293" s="23">
        <v>725</v>
      </c>
      <c r="B1293" s="582"/>
      <c r="C1293" s="1778" t="s">
        <v>1129</v>
      </c>
      <c r="D1293" s="1739"/>
      <c r="E1293" s="1398"/>
      <c r="F1293" s="1398"/>
      <c r="G1293" s="1398"/>
      <c r="H1293" s="1398"/>
      <c r="I1293" s="1398"/>
      <c r="J1293" s="1398"/>
      <c r="K1293" s="1398"/>
      <c r="L1293" s="1399"/>
      <c r="M1293" s="12">
        <f t="shared" si="299"/>
      </c>
      <c r="N1293" s="13"/>
    </row>
    <row r="1294" spans="1:14" ht="15.75">
      <c r="A1294" s="23">
        <v>730</v>
      </c>
      <c r="B1294" s="382">
        <v>98</v>
      </c>
      <c r="C1294" s="1778" t="s">
        <v>1129</v>
      </c>
      <c r="D1294" s="1739"/>
      <c r="E1294" s="311">
        <f>F1294+G1294+H1294</f>
        <v>0</v>
      </c>
      <c r="F1294" s="1389"/>
      <c r="G1294" s="1390"/>
      <c r="H1294" s="1391"/>
      <c r="I1294" s="1421">
        <v>0</v>
      </c>
      <c r="J1294" s="1422">
        <v>0</v>
      </c>
      <c r="K1294" s="1423">
        <v>0</v>
      </c>
      <c r="L1294" s="311">
        <f>I1294+J1294+K1294</f>
        <v>0</v>
      </c>
      <c r="M1294" s="12">
        <f t="shared" si="299"/>
      </c>
      <c r="N1294" s="13"/>
    </row>
    <row r="1295" spans="1:14" ht="15.75">
      <c r="A1295" s="23">
        <v>735</v>
      </c>
      <c r="B1295" s="1393"/>
      <c r="C1295" s="1394"/>
      <c r="D1295" s="1395"/>
      <c r="E1295" s="270"/>
      <c r="F1295" s="270"/>
      <c r="G1295" s="270"/>
      <c r="H1295" s="270"/>
      <c r="I1295" s="270"/>
      <c r="J1295" s="270"/>
      <c r="K1295" s="270"/>
      <c r="L1295" s="271"/>
      <c r="M1295" s="12">
        <f t="shared" si="299"/>
      </c>
      <c r="N1295" s="13"/>
    </row>
    <row r="1296" spans="1:14" ht="15.75">
      <c r="A1296" s="23">
        <v>740</v>
      </c>
      <c r="B1296" s="1396"/>
      <c r="C1296" s="111"/>
      <c r="D1296" s="1397"/>
      <c r="E1296" s="219"/>
      <c r="F1296" s="219"/>
      <c r="G1296" s="219"/>
      <c r="H1296" s="219"/>
      <c r="I1296" s="219"/>
      <c r="J1296" s="219"/>
      <c r="K1296" s="219"/>
      <c r="L1296" s="389"/>
      <c r="M1296" s="12">
        <f t="shared" si="299"/>
      </c>
      <c r="N1296" s="13"/>
    </row>
    <row r="1297" spans="1:14" ht="15.75">
      <c r="A1297" s="23">
        <v>745</v>
      </c>
      <c r="B1297" s="1396"/>
      <c r="C1297" s="111"/>
      <c r="D1297" s="1397"/>
      <c r="E1297" s="219"/>
      <c r="F1297" s="219"/>
      <c r="G1297" s="219"/>
      <c r="H1297" s="219"/>
      <c r="I1297" s="219"/>
      <c r="J1297" s="219"/>
      <c r="K1297" s="219"/>
      <c r="L1297" s="389"/>
      <c r="M1297" s="12">
        <f t="shared" si="299"/>
      </c>
      <c r="N1297" s="13"/>
    </row>
    <row r="1298" spans="1:14" ht="16.5" thickBot="1">
      <c r="A1298" s="22">
        <v>750</v>
      </c>
      <c r="B1298" s="1424"/>
      <c r="C1298" s="393" t="s">
        <v>1176</v>
      </c>
      <c r="D1298" s="1392">
        <f>+B1298</f>
        <v>0</v>
      </c>
      <c r="E1298" s="395">
        <f aca="true" t="shared" si="313" ref="E1298:L1298">SUM(E1182,E1185,E1191,E1199,E1200,E1218,E1222,E1228,E1231,E1232,E1233,E1234,E1235,E1244,E1251,E1252,E1253,E1254,E1261,E1265,E1266,E1267,E1268,E1271,E1272,E1280,E1283,E1284,E1289)+E1294</f>
        <v>176687</v>
      </c>
      <c r="F1298" s="396">
        <f t="shared" si="313"/>
        <v>0</v>
      </c>
      <c r="G1298" s="397">
        <f t="shared" si="313"/>
        <v>176687</v>
      </c>
      <c r="H1298" s="398">
        <f>SUM(H1182,H1185,H1191,H1199,H1200,H1218,H1222,H1228,H1231,H1232,H1233,H1234,H1235,H1244,H1251,H1252,H1253,H1254,H1261,H1265,H1266,H1267,H1268,H1271,H1272,H1280,H1283,H1284,H1289)+H1294</f>
        <v>0</v>
      </c>
      <c r="I1298" s="396">
        <f t="shared" si="313"/>
        <v>0</v>
      </c>
      <c r="J1298" s="397">
        <f t="shared" si="313"/>
        <v>144743</v>
      </c>
      <c r="K1298" s="398">
        <f t="shared" si="313"/>
        <v>0</v>
      </c>
      <c r="L1298" s="395">
        <f t="shared" si="313"/>
        <v>144743</v>
      </c>
      <c r="M1298" s="12">
        <f>(IF($E1298&lt;&gt;0,$M$2,IF($L1298&lt;&gt;0,$M$2,"")))</f>
        <v>1</v>
      </c>
      <c r="N1298" s="73" t="str">
        <f>LEFT(C1179,1)</f>
        <v>5</v>
      </c>
    </row>
    <row r="1299" spans="1:13" ht="16.5" thickTop="1">
      <c r="A1299" s="23">
        <v>755</v>
      </c>
      <c r="B1299" s="79" t="s">
        <v>265</v>
      </c>
      <c r="C1299" s="1"/>
      <c r="L1299" s="6"/>
      <c r="M1299" s="7">
        <f>(IF($E1298&lt;&gt;0,$M$2,IF($L1298&lt;&gt;0,$M$2,"")))</f>
        <v>1</v>
      </c>
    </row>
    <row r="1300" spans="1:13" ht="15">
      <c r="A1300" s="23">
        <v>760</v>
      </c>
      <c r="B1300" s="1327"/>
      <c r="C1300" s="1327"/>
      <c r="D1300" s="1328"/>
      <c r="E1300" s="1327"/>
      <c r="F1300" s="1327"/>
      <c r="G1300" s="1327"/>
      <c r="H1300" s="1327"/>
      <c r="I1300" s="1327"/>
      <c r="J1300" s="1327"/>
      <c r="K1300" s="1327"/>
      <c r="L1300" s="1329"/>
      <c r="M1300" s="7">
        <f>(IF($E1298&lt;&gt;0,$M$2,IF($L1298&lt;&gt;0,$M$2,"")))</f>
        <v>1</v>
      </c>
    </row>
    <row r="1301" spans="1:14" ht="18">
      <c r="A1301" s="22">
        <v>765</v>
      </c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77"/>
      <c r="M1301" s="74">
        <f>(IF(E1296&lt;&gt;0,$G$2,IF(L1296&lt;&gt;0,$G$2,"")))</f>
      </c>
      <c r="N1301" s="65"/>
    </row>
    <row r="1302" spans="1:13" ht="15">
      <c r="A1302" s="22">
        <v>775</v>
      </c>
      <c r="B1302" s="6"/>
      <c r="C1302" s="6"/>
      <c r="D1302" s="521"/>
      <c r="E1302" s="38"/>
      <c r="F1302" s="38"/>
      <c r="G1302" s="38"/>
      <c r="H1302" s="38"/>
      <c r="I1302" s="38"/>
      <c r="J1302" s="38"/>
      <c r="K1302" s="38"/>
      <c r="L1302" s="38"/>
      <c r="M1302" s="7">
        <f>(IF($E1436&lt;&gt;0,$M$2,IF($L1436&lt;&gt;0,$M$2,"")))</f>
        <v>1</v>
      </c>
    </row>
    <row r="1303" spans="1:13" ht="15">
      <c r="A1303" s="23">
        <v>780</v>
      </c>
      <c r="B1303" s="6"/>
      <c r="C1303" s="1325"/>
      <c r="D1303" s="1326"/>
      <c r="E1303" s="38"/>
      <c r="F1303" s="38"/>
      <c r="G1303" s="38"/>
      <c r="H1303" s="38"/>
      <c r="I1303" s="38"/>
      <c r="J1303" s="38"/>
      <c r="K1303" s="38"/>
      <c r="L1303" s="38"/>
      <c r="M1303" s="7">
        <f>(IF($E1436&lt;&gt;0,$M$2,IF($L1436&lt;&gt;0,$M$2,"")))</f>
        <v>1</v>
      </c>
    </row>
    <row r="1304" spans="1:13" ht="15.75">
      <c r="A1304" s="23">
        <v>785</v>
      </c>
      <c r="B1304" s="1782" t="str">
        <f>$B$7</f>
        <v>ОТЧЕТНИ ДАННИ ПО ЕБК ЗА СМЕТКИТЕ ЗА СРЕДСТВАТА ОТ ЕВРОПЕЙСКИЯ СЪЮЗ - КСФ</v>
      </c>
      <c r="C1304" s="1783"/>
      <c r="D1304" s="1783"/>
      <c r="E1304" s="243"/>
      <c r="F1304" s="243"/>
      <c r="G1304" s="238"/>
      <c r="H1304" s="238"/>
      <c r="I1304" s="238"/>
      <c r="J1304" s="238"/>
      <c r="K1304" s="238"/>
      <c r="L1304" s="238"/>
      <c r="M1304" s="7">
        <f>(IF($E1436&lt;&gt;0,$M$2,IF($L1436&lt;&gt;0,$M$2,"")))</f>
        <v>1</v>
      </c>
    </row>
    <row r="1305" spans="1:13" ht="15.75">
      <c r="A1305" s="23">
        <v>790</v>
      </c>
      <c r="B1305" s="229"/>
      <c r="C1305" s="391"/>
      <c r="D1305" s="400"/>
      <c r="E1305" s="406" t="s">
        <v>1301</v>
      </c>
      <c r="F1305" s="406" t="s">
        <v>50</v>
      </c>
      <c r="G1305" s="238"/>
      <c r="H1305" s="1322" t="s">
        <v>1725</v>
      </c>
      <c r="I1305" s="1323"/>
      <c r="J1305" s="1324"/>
      <c r="K1305" s="238"/>
      <c r="L1305" s="238"/>
      <c r="M1305" s="7">
        <f>(IF($E1436&lt;&gt;0,$M$2,IF($L1436&lt;&gt;0,$M$2,"")))</f>
        <v>1</v>
      </c>
    </row>
    <row r="1306" spans="1:13" ht="18">
      <c r="A1306" s="23">
        <v>795</v>
      </c>
      <c r="B1306" s="1771">
        <f>$B$9</f>
        <v>0</v>
      </c>
      <c r="C1306" s="1772"/>
      <c r="D1306" s="1773"/>
      <c r="E1306" s="115">
        <f>$E$9</f>
        <v>43101</v>
      </c>
      <c r="F1306" s="227">
        <f>$F$9</f>
        <v>43312</v>
      </c>
      <c r="G1306" s="238"/>
      <c r="H1306" s="238"/>
      <c r="I1306" s="238"/>
      <c r="J1306" s="238"/>
      <c r="K1306" s="238"/>
      <c r="L1306" s="238"/>
      <c r="M1306" s="7">
        <f>(IF($E1436&lt;&gt;0,$M$2,IF($L1436&lt;&gt;0,$M$2,"")))</f>
        <v>1</v>
      </c>
    </row>
    <row r="1307" spans="1:13" ht="15">
      <c r="A1307" s="22">
        <v>805</v>
      </c>
      <c r="B1307" s="228" t="str">
        <f>$B$10</f>
        <v>(наименование на разпоредителя с бюджет)</v>
      </c>
      <c r="C1307" s="229"/>
      <c r="D1307" s="230"/>
      <c r="E1307" s="238"/>
      <c r="F1307" s="238"/>
      <c r="G1307" s="238"/>
      <c r="H1307" s="238"/>
      <c r="I1307" s="238"/>
      <c r="J1307" s="238"/>
      <c r="K1307" s="238"/>
      <c r="L1307" s="238"/>
      <c r="M1307" s="7">
        <f>(IF($E1436&lt;&gt;0,$M$2,IF($L1436&lt;&gt;0,$M$2,"")))</f>
        <v>1</v>
      </c>
    </row>
    <row r="1308" spans="1:13" ht="15">
      <c r="A1308" s="23">
        <v>810</v>
      </c>
      <c r="B1308" s="228"/>
      <c r="C1308" s="229"/>
      <c r="D1308" s="230"/>
      <c r="E1308" s="238"/>
      <c r="F1308" s="238"/>
      <c r="G1308" s="238"/>
      <c r="H1308" s="238"/>
      <c r="I1308" s="238"/>
      <c r="J1308" s="238"/>
      <c r="K1308" s="238"/>
      <c r="L1308" s="238"/>
      <c r="M1308" s="7">
        <f>(IF($E1436&lt;&gt;0,$M$2,IF($L1436&lt;&gt;0,$M$2,"")))</f>
        <v>1</v>
      </c>
    </row>
    <row r="1309" spans="1:13" ht="18">
      <c r="A1309" s="23">
        <v>815</v>
      </c>
      <c r="B1309" s="1826" t="str">
        <f>$B$12</f>
        <v>Момчилград</v>
      </c>
      <c r="C1309" s="1827"/>
      <c r="D1309" s="1828"/>
      <c r="E1309" s="410" t="s">
        <v>106</v>
      </c>
      <c r="F1309" s="1320" t="str">
        <f>$F$12</f>
        <v>5906</v>
      </c>
      <c r="G1309" s="238"/>
      <c r="H1309" s="238"/>
      <c r="I1309" s="238"/>
      <c r="J1309" s="238"/>
      <c r="K1309" s="238"/>
      <c r="L1309" s="238"/>
      <c r="M1309" s="7">
        <f>(IF($E1436&lt;&gt;0,$M$2,IF($L1436&lt;&gt;0,$M$2,"")))</f>
        <v>1</v>
      </c>
    </row>
    <row r="1310" spans="1:13" ht="15.75">
      <c r="A1310" s="28">
        <v>525</v>
      </c>
      <c r="B1310" s="234" t="str">
        <f>$B$13</f>
        <v>(наименование на първостепенния разпоредител с бюджет)</v>
      </c>
      <c r="C1310" s="229"/>
      <c r="D1310" s="230"/>
      <c r="E1310" s="1321"/>
      <c r="F1310" s="243"/>
      <c r="G1310" s="238"/>
      <c r="H1310" s="238"/>
      <c r="I1310" s="238"/>
      <c r="J1310" s="238"/>
      <c r="K1310" s="238"/>
      <c r="L1310" s="238"/>
      <c r="M1310" s="7">
        <f>(IF($E1436&lt;&gt;0,$M$2,IF($L1436&lt;&gt;0,$M$2,"")))</f>
        <v>1</v>
      </c>
    </row>
    <row r="1311" spans="1:13" ht="18">
      <c r="A1311" s="22">
        <v>820</v>
      </c>
      <c r="B1311" s="237"/>
      <c r="C1311" s="238"/>
      <c r="D1311" s="124" t="s">
        <v>107</v>
      </c>
      <c r="E1311" s="239">
        <f>$E$15</f>
        <v>98</v>
      </c>
      <c r="F1311" s="414" t="str">
        <f>$F$15</f>
        <v>СЕС - КСФ</v>
      </c>
      <c r="G1311" s="219"/>
      <c r="H1311" s="219"/>
      <c r="I1311" s="219"/>
      <c r="J1311" s="219"/>
      <c r="K1311" s="219"/>
      <c r="L1311" s="219"/>
      <c r="M1311" s="7">
        <f>(IF($E1436&lt;&gt;0,$M$2,IF($L1436&lt;&gt;0,$M$2,"")))</f>
        <v>1</v>
      </c>
    </row>
    <row r="1312" spans="1:13" ht="16.5" thickBot="1">
      <c r="A1312" s="23">
        <v>821</v>
      </c>
      <c r="B1312" s="229"/>
      <c r="C1312" s="391"/>
      <c r="D1312" s="400"/>
      <c r="E1312" s="238"/>
      <c r="F1312" s="409"/>
      <c r="G1312" s="409"/>
      <c r="H1312" s="409"/>
      <c r="I1312" s="409"/>
      <c r="J1312" s="409"/>
      <c r="K1312" s="409"/>
      <c r="L1312" s="1337" t="s">
        <v>1302</v>
      </c>
      <c r="M1312" s="7">
        <f>(IF($E1436&lt;&gt;0,$M$2,IF($L1436&lt;&gt;0,$M$2,"")))</f>
        <v>1</v>
      </c>
    </row>
    <row r="1313" spans="1:13" ht="24.75" customHeight="1">
      <c r="A1313" s="23">
        <v>822</v>
      </c>
      <c r="B1313" s="248"/>
      <c r="C1313" s="249"/>
      <c r="D1313" s="250" t="s">
        <v>1147</v>
      </c>
      <c r="E1313" s="1735" t="s">
        <v>1054</v>
      </c>
      <c r="F1313" s="1736"/>
      <c r="G1313" s="1736"/>
      <c r="H1313" s="1737"/>
      <c r="I1313" s="1757" t="s">
        <v>1055</v>
      </c>
      <c r="J1313" s="1758"/>
      <c r="K1313" s="1758"/>
      <c r="L1313" s="1759"/>
      <c r="M1313" s="7">
        <f>(IF($E1436&lt;&gt;0,$M$2,IF($L1436&lt;&gt;0,$M$2,"")))</f>
        <v>1</v>
      </c>
    </row>
    <row r="1314" spans="1:13" ht="54.75" customHeight="1" thickBot="1">
      <c r="A1314" s="23">
        <v>823</v>
      </c>
      <c r="B1314" s="251" t="s">
        <v>2028</v>
      </c>
      <c r="C1314" s="252" t="s">
        <v>1303</v>
      </c>
      <c r="D1314" s="253" t="s">
        <v>1148</v>
      </c>
      <c r="E1314" s="1363" t="str">
        <f>$E$20</f>
        <v>Уточнен план                Общо</v>
      </c>
      <c r="F1314" s="1367" t="str">
        <f>$F$20</f>
        <v>държавни дейности</v>
      </c>
      <c r="G1314" s="1368" t="str">
        <f>$G$20</f>
        <v>местни дейности</v>
      </c>
      <c r="H1314" s="1369" t="str">
        <f>$H$20</f>
        <v>дофинансиране</v>
      </c>
      <c r="I1314" s="254" t="str">
        <f>$I$20</f>
        <v>държавни дейности -ОТЧЕТ</v>
      </c>
      <c r="J1314" s="255" t="str">
        <f>$J$20</f>
        <v>местни дейности - ОТЧЕТ</v>
      </c>
      <c r="K1314" s="256" t="str">
        <f>$K$20</f>
        <v>дофинансиране - ОТЧЕТ</v>
      </c>
      <c r="L1314" s="1619" t="str">
        <f>$L$20</f>
        <v>ОТЧЕТ                                    ОБЩО</v>
      </c>
      <c r="M1314" s="7">
        <f>(IF($E1436&lt;&gt;0,$M$2,IF($L1436&lt;&gt;0,$M$2,"")))</f>
        <v>1</v>
      </c>
    </row>
    <row r="1315" spans="1:13" ht="18.75">
      <c r="A1315" s="23">
        <v>825</v>
      </c>
      <c r="B1315" s="259"/>
      <c r="C1315" s="260"/>
      <c r="D1315" s="261" t="s">
        <v>1178</v>
      </c>
      <c r="E1315" s="1415" t="str">
        <f>$E$21</f>
        <v>(1)</v>
      </c>
      <c r="F1315" s="143" t="str">
        <f>$F$21</f>
        <v>(2)</v>
      </c>
      <c r="G1315" s="144" t="str">
        <f>$G$21</f>
        <v>(3)</v>
      </c>
      <c r="H1315" s="145" t="str">
        <f>$H$21</f>
        <v>(4)</v>
      </c>
      <c r="I1315" s="262" t="str">
        <f>$I$21</f>
        <v>(5)</v>
      </c>
      <c r="J1315" s="263" t="str">
        <f>$J$21</f>
        <v>(6)</v>
      </c>
      <c r="K1315" s="264" t="str">
        <f>$K$21</f>
        <v>(7)</v>
      </c>
      <c r="L1315" s="265" t="str">
        <f>$L$21</f>
        <v>(8)</v>
      </c>
      <c r="M1315" s="7">
        <f>(IF($E1436&lt;&gt;0,$M$2,IF($L1436&lt;&gt;0,$M$2,"")))</f>
        <v>1</v>
      </c>
    </row>
    <row r="1316" spans="1:13" ht="15.75">
      <c r="A1316" s="23"/>
      <c r="B1316" s="1411"/>
      <c r="C1316" s="1560" t="str">
        <f>VLOOKUP(D1316,OP_LIST2,2,FALSE)</f>
        <v>98311</v>
      </c>
      <c r="D1316" s="1412" t="s">
        <v>1705</v>
      </c>
      <c r="E1316" s="389"/>
      <c r="F1316" s="1401"/>
      <c r="G1316" s="1402"/>
      <c r="H1316" s="1403"/>
      <c r="I1316" s="1401"/>
      <c r="J1316" s="1402"/>
      <c r="K1316" s="1403"/>
      <c r="L1316" s="1400"/>
      <c r="M1316" s="7">
        <f>(IF($E1436&lt;&gt;0,$M$2,IF($L1436&lt;&gt;0,$M$2,"")))</f>
        <v>1</v>
      </c>
    </row>
    <row r="1317" spans="1:13" ht="15.75">
      <c r="A1317" s="23"/>
      <c r="B1317" s="1414"/>
      <c r="C1317" s="1419">
        <f>VLOOKUP(D1318,EBK_DEIN2,2,FALSE)</f>
        <v>5538</v>
      </c>
      <c r="D1317" s="1418" t="s">
        <v>7</v>
      </c>
      <c r="E1317" s="389"/>
      <c r="F1317" s="1404"/>
      <c r="G1317" s="1405"/>
      <c r="H1317" s="1406"/>
      <c r="I1317" s="1404"/>
      <c r="J1317" s="1405"/>
      <c r="K1317" s="1406"/>
      <c r="L1317" s="1400"/>
      <c r="M1317" s="7">
        <f>(IF($E1436&lt;&gt;0,$M$2,IF($L1436&lt;&gt;0,$M$2,"")))</f>
        <v>1</v>
      </c>
    </row>
    <row r="1318" spans="1:13" ht="15.75">
      <c r="A1318" s="23"/>
      <c r="B1318" s="1410"/>
      <c r="C1318" s="1540">
        <f>+C1317</f>
        <v>5538</v>
      </c>
      <c r="D1318" s="1412" t="s">
        <v>1408</v>
      </c>
      <c r="E1318" s="389"/>
      <c r="F1318" s="1404"/>
      <c r="G1318" s="1405"/>
      <c r="H1318" s="1406"/>
      <c r="I1318" s="1404"/>
      <c r="J1318" s="1405"/>
      <c r="K1318" s="1406"/>
      <c r="L1318" s="1400"/>
      <c r="M1318" s="7">
        <f>(IF($E1436&lt;&gt;0,$M$2,IF($L1436&lt;&gt;0,$M$2,"")))</f>
        <v>1</v>
      </c>
    </row>
    <row r="1319" spans="1:13" ht="15">
      <c r="A1319" s="23"/>
      <c r="B1319" s="1416"/>
      <c r="C1319" s="1413"/>
      <c r="D1319" s="1417" t="s">
        <v>1149</v>
      </c>
      <c r="E1319" s="389"/>
      <c r="F1319" s="1407"/>
      <c r="G1319" s="1408"/>
      <c r="H1319" s="1409"/>
      <c r="I1319" s="1407"/>
      <c r="J1319" s="1408"/>
      <c r="K1319" s="1409"/>
      <c r="L1319" s="1400"/>
      <c r="M1319" s="7">
        <f>(IF($E1436&lt;&gt;0,$M$2,IF($L1436&lt;&gt;0,$M$2,"")))</f>
        <v>1</v>
      </c>
    </row>
    <row r="1320" spans="1:14" ht="15.75">
      <c r="A1320" s="23"/>
      <c r="B1320" s="273">
        <v>100</v>
      </c>
      <c r="C1320" s="1769" t="s">
        <v>1179</v>
      </c>
      <c r="D1320" s="1770"/>
      <c r="E1320" s="274">
        <f aca="true" t="shared" si="314" ref="E1320:L1320">SUM(E1321:E1322)</f>
        <v>695</v>
      </c>
      <c r="F1320" s="275">
        <f t="shared" si="314"/>
        <v>0</v>
      </c>
      <c r="G1320" s="276">
        <f t="shared" si="314"/>
        <v>695</v>
      </c>
      <c r="H1320" s="277">
        <f>SUM(H1321:H1322)</f>
        <v>0</v>
      </c>
      <c r="I1320" s="275">
        <f t="shared" si="314"/>
        <v>0</v>
      </c>
      <c r="J1320" s="276">
        <f t="shared" si="314"/>
        <v>314</v>
      </c>
      <c r="K1320" s="277">
        <f t="shared" si="314"/>
        <v>0</v>
      </c>
      <c r="L1320" s="274">
        <f t="shared" si="314"/>
        <v>314</v>
      </c>
      <c r="M1320" s="12">
        <f>(IF($E1320&lt;&gt;0,$M$2,IF($L1320&lt;&gt;0,$M$2,"")))</f>
        <v>1</v>
      </c>
      <c r="N1320" s="13"/>
    </row>
    <row r="1321" spans="1:14" ht="15.75">
      <c r="A1321" s="23"/>
      <c r="B1321" s="279"/>
      <c r="C1321" s="280">
        <v>101</v>
      </c>
      <c r="D1321" s="281" t="s">
        <v>1180</v>
      </c>
      <c r="E1321" s="282">
        <f>F1321+G1321+H1321</f>
        <v>695</v>
      </c>
      <c r="F1321" s="152"/>
      <c r="G1321" s="153">
        <v>695</v>
      </c>
      <c r="H1321" s="1378"/>
      <c r="I1321" s="152"/>
      <c r="J1321" s="153">
        <v>314</v>
      </c>
      <c r="K1321" s="1378"/>
      <c r="L1321" s="282">
        <f>I1321+J1321+K1321</f>
        <v>314</v>
      </c>
      <c r="M1321" s="12">
        <f aca="true" t="shared" si="315" ref="M1321:M1388">(IF($E1321&lt;&gt;0,$M$2,IF($L1321&lt;&gt;0,$M$2,"")))</f>
        <v>1</v>
      </c>
      <c r="N1321" s="13"/>
    </row>
    <row r="1322" spans="1:14" ht="15.75">
      <c r="A1322" s="10"/>
      <c r="B1322" s="279"/>
      <c r="C1322" s="286">
        <v>102</v>
      </c>
      <c r="D1322" s="287" t="s">
        <v>1181</v>
      </c>
      <c r="E1322" s="288">
        <f>F1322+G1322+H1322</f>
        <v>0</v>
      </c>
      <c r="F1322" s="173"/>
      <c r="G1322" s="174"/>
      <c r="H1322" s="1381"/>
      <c r="I1322" s="173"/>
      <c r="J1322" s="174"/>
      <c r="K1322" s="1381"/>
      <c r="L1322" s="288">
        <f>I1322+J1322+K1322</f>
        <v>0</v>
      </c>
      <c r="M1322" s="12">
        <f t="shared" si="315"/>
      </c>
      <c r="N1322" s="13"/>
    </row>
    <row r="1323" spans="1:14" ht="15.75">
      <c r="A1323" s="10"/>
      <c r="B1323" s="273">
        <v>200</v>
      </c>
      <c r="C1323" s="1750" t="s">
        <v>1182</v>
      </c>
      <c r="D1323" s="1751"/>
      <c r="E1323" s="274">
        <f aca="true" t="shared" si="316" ref="E1323:L1323">SUM(E1324:E1328)</f>
        <v>18400</v>
      </c>
      <c r="F1323" s="275">
        <f t="shared" si="316"/>
        <v>0</v>
      </c>
      <c r="G1323" s="276">
        <f t="shared" si="316"/>
        <v>18400</v>
      </c>
      <c r="H1323" s="277">
        <f>SUM(H1324:H1328)</f>
        <v>0</v>
      </c>
      <c r="I1323" s="275">
        <f t="shared" si="316"/>
        <v>0</v>
      </c>
      <c r="J1323" s="276">
        <f t="shared" si="316"/>
        <v>12608</v>
      </c>
      <c r="K1323" s="277">
        <f t="shared" si="316"/>
        <v>0</v>
      </c>
      <c r="L1323" s="274">
        <f t="shared" si="316"/>
        <v>12608</v>
      </c>
      <c r="M1323" s="12">
        <f t="shared" si="315"/>
        <v>1</v>
      </c>
      <c r="N1323" s="13"/>
    </row>
    <row r="1324" spans="1:14" ht="15.75">
      <c r="A1324" s="10"/>
      <c r="B1324" s="292"/>
      <c r="C1324" s="280">
        <v>201</v>
      </c>
      <c r="D1324" s="281" t="s">
        <v>1183</v>
      </c>
      <c r="E1324" s="282">
        <f>F1324+G1324+H1324</f>
        <v>0</v>
      </c>
      <c r="F1324" s="152"/>
      <c r="G1324" s="153"/>
      <c r="H1324" s="1378"/>
      <c r="I1324" s="152"/>
      <c r="J1324" s="153"/>
      <c r="K1324" s="1378"/>
      <c r="L1324" s="282">
        <f>I1324+J1324+K1324</f>
        <v>0</v>
      </c>
      <c r="M1324" s="12">
        <f t="shared" si="315"/>
      </c>
      <c r="N1324" s="13"/>
    </row>
    <row r="1325" spans="1:14" ht="15.75">
      <c r="A1325" s="10"/>
      <c r="B1325" s="293"/>
      <c r="C1325" s="294">
        <v>202</v>
      </c>
      <c r="D1325" s="295" t="s">
        <v>1184</v>
      </c>
      <c r="E1325" s="296">
        <f>F1325+G1325+H1325</f>
        <v>18400</v>
      </c>
      <c r="F1325" s="158"/>
      <c r="G1325" s="159">
        <v>18400</v>
      </c>
      <c r="H1325" s="1380"/>
      <c r="I1325" s="158"/>
      <c r="J1325" s="159">
        <v>12608</v>
      </c>
      <c r="K1325" s="1380"/>
      <c r="L1325" s="296">
        <f>I1325+J1325+K1325</f>
        <v>12608</v>
      </c>
      <c r="M1325" s="12">
        <f t="shared" si="315"/>
        <v>1</v>
      </c>
      <c r="N1325" s="13"/>
    </row>
    <row r="1326" spans="1:14" ht="31.5">
      <c r="A1326" s="10"/>
      <c r="B1326" s="300"/>
      <c r="C1326" s="294">
        <v>205</v>
      </c>
      <c r="D1326" s="295" t="s">
        <v>1437</v>
      </c>
      <c r="E1326" s="296">
        <f>F1326+G1326+H1326</f>
        <v>0</v>
      </c>
      <c r="F1326" s="158"/>
      <c r="G1326" s="159"/>
      <c r="H1326" s="1380"/>
      <c r="I1326" s="158"/>
      <c r="J1326" s="159"/>
      <c r="K1326" s="1380"/>
      <c r="L1326" s="296">
        <f>I1326+J1326+K1326</f>
        <v>0</v>
      </c>
      <c r="M1326" s="12">
        <f t="shared" si="315"/>
      </c>
      <c r="N1326" s="13"/>
    </row>
    <row r="1327" spans="1:14" ht="15.75">
      <c r="A1327" s="10"/>
      <c r="B1327" s="300"/>
      <c r="C1327" s="294">
        <v>208</v>
      </c>
      <c r="D1327" s="301" t="s">
        <v>1438</v>
      </c>
      <c r="E1327" s="296">
        <f>F1327+G1327+H1327</f>
        <v>0</v>
      </c>
      <c r="F1327" s="158"/>
      <c r="G1327" s="159"/>
      <c r="H1327" s="1380"/>
      <c r="I1327" s="158"/>
      <c r="J1327" s="159"/>
      <c r="K1327" s="1380"/>
      <c r="L1327" s="296">
        <f>I1327+J1327+K1327</f>
        <v>0</v>
      </c>
      <c r="M1327" s="12">
        <f t="shared" si="315"/>
      </c>
      <c r="N1327" s="13"/>
    </row>
    <row r="1328" spans="1:14" ht="15.75">
      <c r="A1328" s="10"/>
      <c r="B1328" s="292"/>
      <c r="C1328" s="286">
        <v>209</v>
      </c>
      <c r="D1328" s="302" t="s">
        <v>1439</v>
      </c>
      <c r="E1328" s="288">
        <f>F1328+G1328+H1328</f>
        <v>0</v>
      </c>
      <c r="F1328" s="173"/>
      <c r="G1328" s="174"/>
      <c r="H1328" s="1381"/>
      <c r="I1328" s="173"/>
      <c r="J1328" s="174"/>
      <c r="K1328" s="1381"/>
      <c r="L1328" s="288">
        <f>I1328+J1328+K1328</f>
        <v>0</v>
      </c>
      <c r="M1328" s="12">
        <f t="shared" si="315"/>
      </c>
      <c r="N1328" s="13"/>
    </row>
    <row r="1329" spans="1:14" ht="15.75">
      <c r="A1329" s="10"/>
      <c r="B1329" s="273">
        <v>500</v>
      </c>
      <c r="C1329" s="1752" t="s">
        <v>339</v>
      </c>
      <c r="D1329" s="1753"/>
      <c r="E1329" s="274">
        <f aca="true" t="shared" si="317" ref="E1329:L1329">SUM(E1330:E1336)</f>
        <v>2317</v>
      </c>
      <c r="F1329" s="275">
        <f t="shared" si="317"/>
        <v>0</v>
      </c>
      <c r="G1329" s="276">
        <f t="shared" si="317"/>
        <v>2317</v>
      </c>
      <c r="H1329" s="277">
        <f>SUM(H1330:H1336)</f>
        <v>0</v>
      </c>
      <c r="I1329" s="275">
        <f t="shared" si="317"/>
        <v>0</v>
      </c>
      <c r="J1329" s="276">
        <f t="shared" si="317"/>
        <v>1551</v>
      </c>
      <c r="K1329" s="277">
        <f t="shared" si="317"/>
        <v>0</v>
      </c>
      <c r="L1329" s="274">
        <f t="shared" si="317"/>
        <v>1551</v>
      </c>
      <c r="M1329" s="12">
        <f t="shared" si="315"/>
        <v>1</v>
      </c>
      <c r="N1329" s="13"/>
    </row>
    <row r="1330" spans="1:14" ht="18" customHeight="1">
      <c r="A1330" s="10"/>
      <c r="B1330" s="292"/>
      <c r="C1330" s="303">
        <v>551</v>
      </c>
      <c r="D1330" s="304" t="s">
        <v>340</v>
      </c>
      <c r="E1330" s="282">
        <f aca="true" t="shared" si="318" ref="E1330:E1337">F1330+G1330+H1330</f>
        <v>1215</v>
      </c>
      <c r="F1330" s="152"/>
      <c r="G1330" s="153">
        <v>1215</v>
      </c>
      <c r="H1330" s="1378"/>
      <c r="I1330" s="152"/>
      <c r="J1330" s="153">
        <v>808</v>
      </c>
      <c r="K1330" s="1378"/>
      <c r="L1330" s="282">
        <f aca="true" t="shared" si="319" ref="L1330:L1337">I1330+J1330+K1330</f>
        <v>808</v>
      </c>
      <c r="M1330" s="12">
        <f t="shared" si="315"/>
        <v>1</v>
      </c>
      <c r="N1330" s="13"/>
    </row>
    <row r="1331" spans="1:14" ht="15.75">
      <c r="A1331" s="10"/>
      <c r="B1331" s="292"/>
      <c r="C1331" s="305">
        <v>552</v>
      </c>
      <c r="D1331" s="306" t="s">
        <v>126</v>
      </c>
      <c r="E1331" s="296">
        <f t="shared" si="318"/>
        <v>0</v>
      </c>
      <c r="F1331" s="158"/>
      <c r="G1331" s="159"/>
      <c r="H1331" s="1380"/>
      <c r="I1331" s="158"/>
      <c r="J1331" s="159"/>
      <c r="K1331" s="1380"/>
      <c r="L1331" s="296">
        <f t="shared" si="319"/>
        <v>0</v>
      </c>
      <c r="M1331" s="12">
        <f t="shared" si="315"/>
      </c>
      <c r="N1331" s="13"/>
    </row>
    <row r="1332" spans="1:14" ht="15.75">
      <c r="A1332" s="10"/>
      <c r="B1332" s="307"/>
      <c r="C1332" s="305">
        <v>558</v>
      </c>
      <c r="D1332" s="308" t="s">
        <v>87</v>
      </c>
      <c r="E1332" s="296">
        <f>F1332+G1332+H1332</f>
        <v>0</v>
      </c>
      <c r="F1332" s="489">
        <v>0</v>
      </c>
      <c r="G1332" s="490">
        <v>0</v>
      </c>
      <c r="H1332" s="160">
        <v>0</v>
      </c>
      <c r="I1332" s="489">
        <v>0</v>
      </c>
      <c r="J1332" s="490">
        <v>0</v>
      </c>
      <c r="K1332" s="160">
        <v>0</v>
      </c>
      <c r="L1332" s="296">
        <f>I1332+J1332+K1332</f>
        <v>0</v>
      </c>
      <c r="M1332" s="12">
        <f t="shared" si="315"/>
      </c>
      <c r="N1332" s="13"/>
    </row>
    <row r="1333" spans="1:14" ht="15.75">
      <c r="A1333" s="10"/>
      <c r="B1333" s="307"/>
      <c r="C1333" s="305">
        <v>560</v>
      </c>
      <c r="D1333" s="308" t="s">
        <v>341</v>
      </c>
      <c r="E1333" s="296">
        <f t="shared" si="318"/>
        <v>682</v>
      </c>
      <c r="F1333" s="158"/>
      <c r="G1333" s="159">
        <v>682</v>
      </c>
      <c r="H1333" s="1380"/>
      <c r="I1333" s="158"/>
      <c r="J1333" s="159">
        <v>469</v>
      </c>
      <c r="K1333" s="1380"/>
      <c r="L1333" s="296">
        <f t="shared" si="319"/>
        <v>469</v>
      </c>
      <c r="M1333" s="12">
        <f t="shared" si="315"/>
        <v>1</v>
      </c>
      <c r="N1333" s="13"/>
    </row>
    <row r="1334" spans="1:14" ht="15.75">
      <c r="A1334" s="10"/>
      <c r="B1334" s="307"/>
      <c r="C1334" s="305">
        <v>580</v>
      </c>
      <c r="D1334" s="306" t="s">
        <v>342</v>
      </c>
      <c r="E1334" s="296">
        <f t="shared" si="318"/>
        <v>420</v>
      </c>
      <c r="F1334" s="158"/>
      <c r="G1334" s="159">
        <v>420</v>
      </c>
      <c r="H1334" s="1380"/>
      <c r="I1334" s="158"/>
      <c r="J1334" s="159">
        <v>274</v>
      </c>
      <c r="K1334" s="1380"/>
      <c r="L1334" s="296">
        <f t="shared" si="319"/>
        <v>274</v>
      </c>
      <c r="M1334" s="12">
        <f t="shared" si="315"/>
        <v>1</v>
      </c>
      <c r="N1334" s="13"/>
    </row>
    <row r="1335" spans="1:14" ht="30">
      <c r="A1335" s="10"/>
      <c r="B1335" s="292"/>
      <c r="C1335" s="305">
        <v>588</v>
      </c>
      <c r="D1335" s="306" t="s">
        <v>89</v>
      </c>
      <c r="E1335" s="296">
        <f>F1335+G1335+H1335</f>
        <v>0</v>
      </c>
      <c r="F1335" s="489">
        <v>0</v>
      </c>
      <c r="G1335" s="490">
        <v>0</v>
      </c>
      <c r="H1335" s="160">
        <v>0</v>
      </c>
      <c r="I1335" s="489">
        <v>0</v>
      </c>
      <c r="J1335" s="490">
        <v>0</v>
      </c>
      <c r="K1335" s="160">
        <v>0</v>
      </c>
      <c r="L1335" s="296">
        <f>I1335+J1335+K1335</f>
        <v>0</v>
      </c>
      <c r="M1335" s="12">
        <f t="shared" si="315"/>
      </c>
      <c r="N1335" s="13"/>
    </row>
    <row r="1336" spans="1:14" ht="31.5">
      <c r="A1336" s="10"/>
      <c r="B1336" s="292"/>
      <c r="C1336" s="309">
        <v>590</v>
      </c>
      <c r="D1336" s="310" t="s">
        <v>343</v>
      </c>
      <c r="E1336" s="288">
        <f t="shared" si="318"/>
        <v>0</v>
      </c>
      <c r="F1336" s="173"/>
      <c r="G1336" s="174"/>
      <c r="H1336" s="1381"/>
      <c r="I1336" s="173"/>
      <c r="J1336" s="174"/>
      <c r="K1336" s="1381"/>
      <c r="L1336" s="288">
        <f t="shared" si="319"/>
        <v>0</v>
      </c>
      <c r="M1336" s="12">
        <f t="shared" si="315"/>
      </c>
      <c r="N1336" s="13"/>
    </row>
    <row r="1337" spans="1:14" ht="15.75">
      <c r="A1337" s="10"/>
      <c r="B1337" s="273">
        <v>800</v>
      </c>
      <c r="C1337" s="1765" t="s">
        <v>344</v>
      </c>
      <c r="D1337" s="1766"/>
      <c r="E1337" s="311">
        <f t="shared" si="318"/>
        <v>0</v>
      </c>
      <c r="F1337" s="1382"/>
      <c r="G1337" s="1383"/>
      <c r="H1337" s="1384"/>
      <c r="I1337" s="1382"/>
      <c r="J1337" s="1383"/>
      <c r="K1337" s="1384"/>
      <c r="L1337" s="311">
        <f t="shared" si="319"/>
        <v>0</v>
      </c>
      <c r="M1337" s="12">
        <f t="shared" si="315"/>
      </c>
      <c r="N1337" s="13"/>
    </row>
    <row r="1338" spans="1:14" ht="15.75">
      <c r="A1338" s="22">
        <v>5</v>
      </c>
      <c r="B1338" s="273">
        <v>1000</v>
      </c>
      <c r="C1338" s="1750" t="s">
        <v>345</v>
      </c>
      <c r="D1338" s="1751"/>
      <c r="E1338" s="311">
        <f aca="true" t="shared" si="320" ref="E1338:L1338">SUM(E1339:E1355)</f>
        <v>0</v>
      </c>
      <c r="F1338" s="275">
        <f t="shared" si="320"/>
        <v>0</v>
      </c>
      <c r="G1338" s="276">
        <f t="shared" si="320"/>
        <v>0</v>
      </c>
      <c r="H1338" s="277">
        <f>SUM(H1339:H1355)</f>
        <v>0</v>
      </c>
      <c r="I1338" s="275">
        <f t="shared" si="320"/>
        <v>0</v>
      </c>
      <c r="J1338" s="276">
        <f t="shared" si="320"/>
        <v>0</v>
      </c>
      <c r="K1338" s="277">
        <f t="shared" si="320"/>
        <v>0</v>
      </c>
      <c r="L1338" s="311">
        <f t="shared" si="320"/>
        <v>0</v>
      </c>
      <c r="M1338" s="12">
        <f t="shared" si="315"/>
      </c>
      <c r="N1338" s="13"/>
    </row>
    <row r="1339" spans="1:14" ht="15.75">
      <c r="A1339" s="23">
        <v>10</v>
      </c>
      <c r="B1339" s="293"/>
      <c r="C1339" s="280">
        <v>1011</v>
      </c>
      <c r="D1339" s="312" t="s">
        <v>346</v>
      </c>
      <c r="E1339" s="282">
        <f aca="true" t="shared" si="321" ref="E1339:E1355">F1339+G1339+H1339</f>
        <v>0</v>
      </c>
      <c r="F1339" s="152"/>
      <c r="G1339" s="153"/>
      <c r="H1339" s="1378"/>
      <c r="I1339" s="152"/>
      <c r="J1339" s="153"/>
      <c r="K1339" s="1378"/>
      <c r="L1339" s="282">
        <f aca="true" t="shared" si="322" ref="L1339:L1355">I1339+J1339+K1339</f>
        <v>0</v>
      </c>
      <c r="M1339" s="12">
        <f t="shared" si="315"/>
      </c>
      <c r="N1339" s="13"/>
    </row>
    <row r="1340" spans="1:14" ht="15.75">
      <c r="A1340" s="23">
        <v>15</v>
      </c>
      <c r="B1340" s="293"/>
      <c r="C1340" s="294">
        <v>1012</v>
      </c>
      <c r="D1340" s="295" t="s">
        <v>347</v>
      </c>
      <c r="E1340" s="296">
        <f t="shared" si="321"/>
        <v>0</v>
      </c>
      <c r="F1340" s="158"/>
      <c r="G1340" s="159"/>
      <c r="H1340" s="1380"/>
      <c r="I1340" s="158"/>
      <c r="J1340" s="159"/>
      <c r="K1340" s="1380"/>
      <c r="L1340" s="296">
        <f t="shared" si="322"/>
        <v>0</v>
      </c>
      <c r="M1340" s="12">
        <f t="shared" si="315"/>
      </c>
      <c r="N1340" s="13"/>
    </row>
    <row r="1341" spans="1:14" ht="15.75">
      <c r="A1341" s="22">
        <v>35</v>
      </c>
      <c r="B1341" s="293"/>
      <c r="C1341" s="294">
        <v>1013</v>
      </c>
      <c r="D1341" s="295" t="s">
        <v>348</v>
      </c>
      <c r="E1341" s="296">
        <f t="shared" si="321"/>
        <v>0</v>
      </c>
      <c r="F1341" s="158"/>
      <c r="G1341" s="159"/>
      <c r="H1341" s="1380"/>
      <c r="I1341" s="158"/>
      <c r="J1341" s="159"/>
      <c r="K1341" s="1380"/>
      <c r="L1341" s="296">
        <f t="shared" si="322"/>
        <v>0</v>
      </c>
      <c r="M1341" s="12">
        <f t="shared" si="315"/>
      </c>
      <c r="N1341" s="13"/>
    </row>
    <row r="1342" spans="1:14" ht="15.75">
      <c r="A1342" s="23">
        <v>40</v>
      </c>
      <c r="B1342" s="293"/>
      <c r="C1342" s="294">
        <v>1014</v>
      </c>
      <c r="D1342" s="295" t="s">
        <v>349</v>
      </c>
      <c r="E1342" s="296">
        <f t="shared" si="321"/>
        <v>0</v>
      </c>
      <c r="F1342" s="158"/>
      <c r="G1342" s="159"/>
      <c r="H1342" s="1380"/>
      <c r="I1342" s="158"/>
      <c r="J1342" s="159"/>
      <c r="K1342" s="1380"/>
      <c r="L1342" s="296">
        <f t="shared" si="322"/>
        <v>0</v>
      </c>
      <c r="M1342" s="12">
        <f t="shared" si="315"/>
      </c>
      <c r="N1342" s="13"/>
    </row>
    <row r="1343" spans="1:14" ht="15.75">
      <c r="A1343" s="23">
        <v>45</v>
      </c>
      <c r="B1343" s="293"/>
      <c r="C1343" s="294">
        <v>1015</v>
      </c>
      <c r="D1343" s="295" t="s">
        <v>350</v>
      </c>
      <c r="E1343" s="296">
        <f t="shared" si="321"/>
        <v>0</v>
      </c>
      <c r="F1343" s="158"/>
      <c r="G1343" s="159"/>
      <c r="H1343" s="1380"/>
      <c r="I1343" s="158"/>
      <c r="J1343" s="159"/>
      <c r="K1343" s="1380"/>
      <c r="L1343" s="296">
        <f t="shared" si="322"/>
        <v>0</v>
      </c>
      <c r="M1343" s="12">
        <f t="shared" si="315"/>
      </c>
      <c r="N1343" s="13"/>
    </row>
    <row r="1344" spans="1:14" ht="15.75">
      <c r="A1344" s="23">
        <v>50</v>
      </c>
      <c r="B1344" s="293"/>
      <c r="C1344" s="313">
        <v>1016</v>
      </c>
      <c r="D1344" s="314" t="s">
        <v>351</v>
      </c>
      <c r="E1344" s="315">
        <f t="shared" si="321"/>
        <v>0</v>
      </c>
      <c r="F1344" s="164"/>
      <c r="G1344" s="165"/>
      <c r="H1344" s="1379"/>
      <c r="I1344" s="164"/>
      <c r="J1344" s="165"/>
      <c r="K1344" s="1379"/>
      <c r="L1344" s="315">
        <f t="shared" si="322"/>
        <v>0</v>
      </c>
      <c r="M1344" s="12">
        <f t="shared" si="315"/>
      </c>
      <c r="N1344" s="13"/>
    </row>
    <row r="1345" spans="1:14" ht="15.75">
      <c r="A1345" s="23">
        <v>55</v>
      </c>
      <c r="B1345" s="279"/>
      <c r="C1345" s="319">
        <v>1020</v>
      </c>
      <c r="D1345" s="320" t="s">
        <v>352</v>
      </c>
      <c r="E1345" s="321">
        <f t="shared" si="321"/>
        <v>0</v>
      </c>
      <c r="F1345" s="454"/>
      <c r="G1345" s="455"/>
      <c r="H1345" s="1388"/>
      <c r="I1345" s="454"/>
      <c r="J1345" s="455"/>
      <c r="K1345" s="1388"/>
      <c r="L1345" s="321">
        <f t="shared" si="322"/>
        <v>0</v>
      </c>
      <c r="M1345" s="12">
        <f t="shared" si="315"/>
      </c>
      <c r="N1345" s="13"/>
    </row>
    <row r="1346" spans="1:14" ht="15.75">
      <c r="A1346" s="23">
        <v>60</v>
      </c>
      <c r="B1346" s="293"/>
      <c r="C1346" s="325">
        <v>1030</v>
      </c>
      <c r="D1346" s="326" t="s">
        <v>353</v>
      </c>
      <c r="E1346" s="327">
        <f t="shared" si="321"/>
        <v>0</v>
      </c>
      <c r="F1346" s="449"/>
      <c r="G1346" s="450"/>
      <c r="H1346" s="1385"/>
      <c r="I1346" s="449"/>
      <c r="J1346" s="450"/>
      <c r="K1346" s="1385"/>
      <c r="L1346" s="327">
        <f t="shared" si="322"/>
        <v>0</v>
      </c>
      <c r="M1346" s="12">
        <f t="shared" si="315"/>
      </c>
      <c r="N1346" s="13"/>
    </row>
    <row r="1347" spans="1:14" ht="15.75">
      <c r="A1347" s="22">
        <v>65</v>
      </c>
      <c r="B1347" s="293"/>
      <c r="C1347" s="319">
        <v>1051</v>
      </c>
      <c r="D1347" s="332" t="s">
        <v>354</v>
      </c>
      <c r="E1347" s="321">
        <f t="shared" si="321"/>
        <v>0</v>
      </c>
      <c r="F1347" s="454"/>
      <c r="G1347" s="455"/>
      <c r="H1347" s="1388"/>
      <c r="I1347" s="454"/>
      <c r="J1347" s="455"/>
      <c r="K1347" s="1388"/>
      <c r="L1347" s="321">
        <f t="shared" si="322"/>
        <v>0</v>
      </c>
      <c r="M1347" s="12">
        <f t="shared" si="315"/>
      </c>
      <c r="N1347" s="13"/>
    </row>
    <row r="1348" spans="1:14" ht="15.75">
      <c r="A1348" s="23">
        <v>70</v>
      </c>
      <c r="B1348" s="293"/>
      <c r="C1348" s="294">
        <v>1052</v>
      </c>
      <c r="D1348" s="295" t="s">
        <v>355</v>
      </c>
      <c r="E1348" s="296">
        <f t="shared" si="321"/>
        <v>0</v>
      </c>
      <c r="F1348" s="158"/>
      <c r="G1348" s="159"/>
      <c r="H1348" s="1380"/>
      <c r="I1348" s="158"/>
      <c r="J1348" s="159"/>
      <c r="K1348" s="1380"/>
      <c r="L1348" s="296">
        <f t="shared" si="322"/>
        <v>0</v>
      </c>
      <c r="M1348" s="12">
        <f t="shared" si="315"/>
      </c>
      <c r="N1348" s="13"/>
    </row>
    <row r="1349" spans="1:14" ht="15.75">
      <c r="A1349" s="23">
        <v>75</v>
      </c>
      <c r="B1349" s="293"/>
      <c r="C1349" s="325">
        <v>1053</v>
      </c>
      <c r="D1349" s="326" t="s">
        <v>90</v>
      </c>
      <c r="E1349" s="327">
        <f t="shared" si="321"/>
        <v>0</v>
      </c>
      <c r="F1349" s="449"/>
      <c r="G1349" s="450"/>
      <c r="H1349" s="1385"/>
      <c r="I1349" s="449"/>
      <c r="J1349" s="450"/>
      <c r="K1349" s="1385"/>
      <c r="L1349" s="327">
        <f t="shared" si="322"/>
        <v>0</v>
      </c>
      <c r="M1349" s="12">
        <f t="shared" si="315"/>
      </c>
      <c r="N1349" s="13"/>
    </row>
    <row r="1350" spans="1:14" ht="15.75">
      <c r="A1350" s="23">
        <v>80</v>
      </c>
      <c r="B1350" s="293"/>
      <c r="C1350" s="319">
        <v>1062</v>
      </c>
      <c r="D1350" s="320" t="s">
        <v>356</v>
      </c>
      <c r="E1350" s="321">
        <f t="shared" si="321"/>
        <v>0</v>
      </c>
      <c r="F1350" s="454"/>
      <c r="G1350" s="455"/>
      <c r="H1350" s="1388"/>
      <c r="I1350" s="454"/>
      <c r="J1350" s="455"/>
      <c r="K1350" s="1388"/>
      <c r="L1350" s="321">
        <f t="shared" si="322"/>
        <v>0</v>
      </c>
      <c r="M1350" s="12">
        <f t="shared" si="315"/>
      </c>
      <c r="N1350" s="13"/>
    </row>
    <row r="1351" spans="1:14" ht="15.75">
      <c r="A1351" s="23">
        <v>80</v>
      </c>
      <c r="B1351" s="293"/>
      <c r="C1351" s="325">
        <v>1063</v>
      </c>
      <c r="D1351" s="333" t="s">
        <v>16</v>
      </c>
      <c r="E1351" s="327">
        <f t="shared" si="321"/>
        <v>0</v>
      </c>
      <c r="F1351" s="449"/>
      <c r="G1351" s="450"/>
      <c r="H1351" s="1385"/>
      <c r="I1351" s="449"/>
      <c r="J1351" s="450"/>
      <c r="K1351" s="1385"/>
      <c r="L1351" s="327">
        <f t="shared" si="322"/>
        <v>0</v>
      </c>
      <c r="M1351" s="12">
        <f t="shared" si="315"/>
      </c>
      <c r="N1351" s="13"/>
    </row>
    <row r="1352" spans="1:14" ht="15.75">
      <c r="A1352" s="23">
        <v>85</v>
      </c>
      <c r="B1352" s="293"/>
      <c r="C1352" s="334">
        <v>1069</v>
      </c>
      <c r="D1352" s="335" t="s">
        <v>357</v>
      </c>
      <c r="E1352" s="336">
        <f t="shared" si="321"/>
        <v>0</v>
      </c>
      <c r="F1352" s="600"/>
      <c r="G1352" s="601"/>
      <c r="H1352" s="1387"/>
      <c r="I1352" s="600"/>
      <c r="J1352" s="601"/>
      <c r="K1352" s="1387"/>
      <c r="L1352" s="336">
        <f t="shared" si="322"/>
        <v>0</v>
      </c>
      <c r="M1352" s="12">
        <f t="shared" si="315"/>
      </c>
      <c r="N1352" s="13"/>
    </row>
    <row r="1353" spans="1:14" ht="15.75">
      <c r="A1353" s="23">
        <v>90</v>
      </c>
      <c r="B1353" s="279"/>
      <c r="C1353" s="319">
        <v>1091</v>
      </c>
      <c r="D1353" s="332" t="s">
        <v>127</v>
      </c>
      <c r="E1353" s="321">
        <f t="shared" si="321"/>
        <v>0</v>
      </c>
      <c r="F1353" s="454"/>
      <c r="G1353" s="455"/>
      <c r="H1353" s="1388"/>
      <c r="I1353" s="454"/>
      <c r="J1353" s="455"/>
      <c r="K1353" s="1388"/>
      <c r="L1353" s="321">
        <f t="shared" si="322"/>
        <v>0</v>
      </c>
      <c r="M1353" s="12">
        <f t="shared" si="315"/>
      </c>
      <c r="N1353" s="13"/>
    </row>
    <row r="1354" spans="1:14" ht="15.75">
      <c r="A1354" s="23">
        <v>90</v>
      </c>
      <c r="B1354" s="293"/>
      <c r="C1354" s="294">
        <v>1092</v>
      </c>
      <c r="D1354" s="295" t="s">
        <v>452</v>
      </c>
      <c r="E1354" s="296">
        <f t="shared" si="321"/>
        <v>0</v>
      </c>
      <c r="F1354" s="158"/>
      <c r="G1354" s="159"/>
      <c r="H1354" s="1380"/>
      <c r="I1354" s="158"/>
      <c r="J1354" s="159"/>
      <c r="K1354" s="1380"/>
      <c r="L1354" s="296">
        <f t="shared" si="322"/>
        <v>0</v>
      </c>
      <c r="M1354" s="12">
        <f t="shared" si="315"/>
      </c>
      <c r="N1354" s="13"/>
    </row>
    <row r="1355" spans="1:14" ht="15.75">
      <c r="A1355" s="22">
        <v>115</v>
      </c>
      <c r="B1355" s="293"/>
      <c r="C1355" s="286">
        <v>1098</v>
      </c>
      <c r="D1355" s="340" t="s">
        <v>358</v>
      </c>
      <c r="E1355" s="288">
        <f t="shared" si="321"/>
        <v>0</v>
      </c>
      <c r="F1355" s="173"/>
      <c r="G1355" s="174"/>
      <c r="H1355" s="1381"/>
      <c r="I1355" s="173"/>
      <c r="J1355" s="174"/>
      <c r="K1355" s="1381"/>
      <c r="L1355" s="288">
        <f t="shared" si="322"/>
        <v>0</v>
      </c>
      <c r="M1355" s="12">
        <f t="shared" si="315"/>
      </c>
      <c r="N1355" s="13"/>
    </row>
    <row r="1356" spans="1:14" ht="15.75">
      <c r="A1356" s="22">
        <v>125</v>
      </c>
      <c r="B1356" s="273">
        <v>1900</v>
      </c>
      <c r="C1356" s="1738" t="s">
        <v>419</v>
      </c>
      <c r="D1356" s="1739"/>
      <c r="E1356" s="311">
        <f aca="true" t="shared" si="323" ref="E1356:L1356">SUM(E1357:E1359)</f>
        <v>0</v>
      </c>
      <c r="F1356" s="275">
        <f t="shared" si="323"/>
        <v>0</v>
      </c>
      <c r="G1356" s="276">
        <f t="shared" si="323"/>
        <v>0</v>
      </c>
      <c r="H1356" s="277">
        <f>SUM(H1357:H1359)</f>
        <v>0</v>
      </c>
      <c r="I1356" s="275">
        <f t="shared" si="323"/>
        <v>0</v>
      </c>
      <c r="J1356" s="276">
        <f t="shared" si="323"/>
        <v>0</v>
      </c>
      <c r="K1356" s="277">
        <f t="shared" si="323"/>
        <v>0</v>
      </c>
      <c r="L1356" s="311">
        <f t="shared" si="323"/>
        <v>0</v>
      </c>
      <c r="M1356" s="12">
        <f t="shared" si="315"/>
      </c>
      <c r="N1356" s="13"/>
    </row>
    <row r="1357" spans="1:14" ht="31.5">
      <c r="A1357" s="23">
        <v>130</v>
      </c>
      <c r="B1357" s="293"/>
      <c r="C1357" s="280">
        <v>1901</v>
      </c>
      <c r="D1357" s="341" t="s">
        <v>128</v>
      </c>
      <c r="E1357" s="282">
        <f>F1357+G1357+H1357</f>
        <v>0</v>
      </c>
      <c r="F1357" s="152"/>
      <c r="G1357" s="153"/>
      <c r="H1357" s="1378"/>
      <c r="I1357" s="152"/>
      <c r="J1357" s="153"/>
      <c r="K1357" s="1378"/>
      <c r="L1357" s="282">
        <f>I1357+J1357+K1357</f>
        <v>0</v>
      </c>
      <c r="M1357" s="12">
        <f t="shared" si="315"/>
      </c>
      <c r="N1357" s="13"/>
    </row>
    <row r="1358" spans="1:14" ht="31.5">
      <c r="A1358" s="23">
        <v>135</v>
      </c>
      <c r="B1358" s="342"/>
      <c r="C1358" s="294">
        <v>1981</v>
      </c>
      <c r="D1358" s="343" t="s">
        <v>129</v>
      </c>
      <c r="E1358" s="296">
        <f>F1358+G1358+H1358</f>
        <v>0</v>
      </c>
      <c r="F1358" s="158"/>
      <c r="G1358" s="159"/>
      <c r="H1358" s="1380"/>
      <c r="I1358" s="158"/>
      <c r="J1358" s="159"/>
      <c r="K1358" s="1380"/>
      <c r="L1358" s="296">
        <f>I1358+J1358+K1358</f>
        <v>0</v>
      </c>
      <c r="M1358" s="12">
        <f t="shared" si="315"/>
      </c>
      <c r="N1358" s="13"/>
    </row>
    <row r="1359" spans="1:14" ht="31.5">
      <c r="A1359" s="23">
        <v>140</v>
      </c>
      <c r="B1359" s="293"/>
      <c r="C1359" s="286">
        <v>1991</v>
      </c>
      <c r="D1359" s="344" t="s">
        <v>130</v>
      </c>
      <c r="E1359" s="288">
        <f>F1359+G1359+H1359</f>
        <v>0</v>
      </c>
      <c r="F1359" s="173"/>
      <c r="G1359" s="174"/>
      <c r="H1359" s="1381"/>
      <c r="I1359" s="173"/>
      <c r="J1359" s="174"/>
      <c r="K1359" s="1381"/>
      <c r="L1359" s="288">
        <f>I1359+J1359+K1359</f>
        <v>0</v>
      </c>
      <c r="M1359" s="12">
        <f t="shared" si="315"/>
      </c>
      <c r="N1359" s="13"/>
    </row>
    <row r="1360" spans="1:14" ht="15.75">
      <c r="A1360" s="23">
        <v>145</v>
      </c>
      <c r="B1360" s="273">
        <v>2100</v>
      </c>
      <c r="C1360" s="1738" t="s">
        <v>1157</v>
      </c>
      <c r="D1360" s="1739"/>
      <c r="E1360" s="311">
        <f aca="true" t="shared" si="324" ref="E1360:L1360">SUM(E1361:E1365)</f>
        <v>0</v>
      </c>
      <c r="F1360" s="275">
        <f t="shared" si="324"/>
        <v>0</v>
      </c>
      <c r="G1360" s="276">
        <f t="shared" si="324"/>
        <v>0</v>
      </c>
      <c r="H1360" s="277">
        <f>SUM(H1361:H1365)</f>
        <v>0</v>
      </c>
      <c r="I1360" s="275">
        <f t="shared" si="324"/>
        <v>0</v>
      </c>
      <c r="J1360" s="276">
        <f t="shared" si="324"/>
        <v>0</v>
      </c>
      <c r="K1360" s="277">
        <f t="shared" si="324"/>
        <v>0</v>
      </c>
      <c r="L1360" s="311">
        <f t="shared" si="324"/>
        <v>0</v>
      </c>
      <c r="M1360" s="12">
        <f t="shared" si="315"/>
      </c>
      <c r="N1360" s="13"/>
    </row>
    <row r="1361" spans="1:14" ht="15.75">
      <c r="A1361" s="23">
        <v>150</v>
      </c>
      <c r="B1361" s="293"/>
      <c r="C1361" s="280">
        <v>2110</v>
      </c>
      <c r="D1361" s="345" t="s">
        <v>359</v>
      </c>
      <c r="E1361" s="282">
        <f>F1361+G1361+H1361</f>
        <v>0</v>
      </c>
      <c r="F1361" s="152"/>
      <c r="G1361" s="153"/>
      <c r="H1361" s="1378"/>
      <c r="I1361" s="152"/>
      <c r="J1361" s="153"/>
      <c r="K1361" s="1378"/>
      <c r="L1361" s="282">
        <f>I1361+J1361+K1361</f>
        <v>0</v>
      </c>
      <c r="M1361" s="12">
        <f t="shared" si="315"/>
      </c>
      <c r="N1361" s="13"/>
    </row>
    <row r="1362" spans="1:14" ht="15.75">
      <c r="A1362" s="23">
        <v>155</v>
      </c>
      <c r="B1362" s="342"/>
      <c r="C1362" s="294">
        <v>2120</v>
      </c>
      <c r="D1362" s="301" t="s">
        <v>360</v>
      </c>
      <c r="E1362" s="296">
        <f>F1362+G1362+H1362</f>
        <v>0</v>
      </c>
      <c r="F1362" s="158"/>
      <c r="G1362" s="159"/>
      <c r="H1362" s="1380"/>
      <c r="I1362" s="158"/>
      <c r="J1362" s="159"/>
      <c r="K1362" s="1380"/>
      <c r="L1362" s="296">
        <f>I1362+J1362+K1362</f>
        <v>0</v>
      </c>
      <c r="M1362" s="12">
        <f t="shared" si="315"/>
      </c>
      <c r="N1362" s="13"/>
    </row>
    <row r="1363" spans="1:14" ht="15.75">
      <c r="A1363" s="23">
        <v>160</v>
      </c>
      <c r="B1363" s="342"/>
      <c r="C1363" s="294">
        <v>2125</v>
      </c>
      <c r="D1363" s="301" t="s">
        <v>361</v>
      </c>
      <c r="E1363" s="296">
        <f>F1363+G1363+H1363</f>
        <v>0</v>
      </c>
      <c r="F1363" s="489">
        <v>0</v>
      </c>
      <c r="G1363" s="490">
        <v>0</v>
      </c>
      <c r="H1363" s="160">
        <v>0</v>
      </c>
      <c r="I1363" s="489">
        <v>0</v>
      </c>
      <c r="J1363" s="490">
        <v>0</v>
      </c>
      <c r="K1363" s="160">
        <v>0</v>
      </c>
      <c r="L1363" s="296">
        <f>I1363+J1363+K1363</f>
        <v>0</v>
      </c>
      <c r="M1363" s="12">
        <f t="shared" si="315"/>
      </c>
      <c r="N1363" s="13"/>
    </row>
    <row r="1364" spans="1:14" ht="15.75">
      <c r="A1364" s="23">
        <v>165</v>
      </c>
      <c r="B1364" s="292"/>
      <c r="C1364" s="294">
        <v>2140</v>
      </c>
      <c r="D1364" s="301" t="s">
        <v>362</v>
      </c>
      <c r="E1364" s="296">
        <f>F1364+G1364+H1364</f>
        <v>0</v>
      </c>
      <c r="F1364" s="489">
        <v>0</v>
      </c>
      <c r="G1364" s="490">
        <v>0</v>
      </c>
      <c r="H1364" s="160">
        <v>0</v>
      </c>
      <c r="I1364" s="489">
        <v>0</v>
      </c>
      <c r="J1364" s="490">
        <v>0</v>
      </c>
      <c r="K1364" s="160">
        <v>0</v>
      </c>
      <c r="L1364" s="296">
        <f>I1364+J1364+K1364</f>
        <v>0</v>
      </c>
      <c r="M1364" s="12">
        <f t="shared" si="315"/>
      </c>
      <c r="N1364" s="13"/>
    </row>
    <row r="1365" spans="1:14" ht="15.75">
      <c r="A1365" s="23">
        <v>175</v>
      </c>
      <c r="B1365" s="293"/>
      <c r="C1365" s="286">
        <v>2190</v>
      </c>
      <c r="D1365" s="346" t="s">
        <v>363</v>
      </c>
      <c r="E1365" s="288">
        <f>F1365+G1365+H1365</f>
        <v>0</v>
      </c>
      <c r="F1365" s="173"/>
      <c r="G1365" s="174"/>
      <c r="H1365" s="1381"/>
      <c r="I1365" s="173"/>
      <c r="J1365" s="174"/>
      <c r="K1365" s="1381"/>
      <c r="L1365" s="288">
        <f>I1365+J1365+K1365</f>
        <v>0</v>
      </c>
      <c r="M1365" s="12">
        <f t="shared" si="315"/>
      </c>
      <c r="N1365" s="13"/>
    </row>
    <row r="1366" spans="1:14" ht="15.75">
      <c r="A1366" s="23">
        <v>180</v>
      </c>
      <c r="B1366" s="273">
        <v>2200</v>
      </c>
      <c r="C1366" s="1738" t="s">
        <v>364</v>
      </c>
      <c r="D1366" s="1739"/>
      <c r="E1366" s="311">
        <f aca="true" t="shared" si="325" ref="E1366:L1366">SUM(E1367:E1368)</f>
        <v>0</v>
      </c>
      <c r="F1366" s="275">
        <f t="shared" si="325"/>
        <v>0</v>
      </c>
      <c r="G1366" s="276">
        <f t="shared" si="325"/>
        <v>0</v>
      </c>
      <c r="H1366" s="277">
        <f>SUM(H1367:H1368)</f>
        <v>0</v>
      </c>
      <c r="I1366" s="275">
        <f t="shared" si="325"/>
        <v>0</v>
      </c>
      <c r="J1366" s="276">
        <f t="shared" si="325"/>
        <v>0</v>
      </c>
      <c r="K1366" s="277">
        <f t="shared" si="325"/>
        <v>0</v>
      </c>
      <c r="L1366" s="311">
        <f t="shared" si="325"/>
        <v>0</v>
      </c>
      <c r="M1366" s="12">
        <f t="shared" si="315"/>
      </c>
      <c r="N1366" s="13"/>
    </row>
    <row r="1367" spans="1:14" ht="15.75">
      <c r="A1367" s="23">
        <v>185</v>
      </c>
      <c r="B1367" s="293"/>
      <c r="C1367" s="280">
        <v>2221</v>
      </c>
      <c r="D1367" s="281" t="s">
        <v>453</v>
      </c>
      <c r="E1367" s="282">
        <f aca="true" t="shared" si="326" ref="E1367:E1372">F1367+G1367+H1367</f>
        <v>0</v>
      </c>
      <c r="F1367" s="152"/>
      <c r="G1367" s="153"/>
      <c r="H1367" s="1378"/>
      <c r="I1367" s="152"/>
      <c r="J1367" s="153"/>
      <c r="K1367" s="1378"/>
      <c r="L1367" s="282">
        <f aca="true" t="shared" si="327" ref="L1367:L1372">I1367+J1367+K1367</f>
        <v>0</v>
      </c>
      <c r="M1367" s="12">
        <f t="shared" si="315"/>
      </c>
      <c r="N1367" s="13"/>
    </row>
    <row r="1368" spans="1:14" ht="15.75">
      <c r="A1368" s="23">
        <v>190</v>
      </c>
      <c r="B1368" s="293"/>
      <c r="C1368" s="286">
        <v>2224</v>
      </c>
      <c r="D1368" s="287" t="s">
        <v>365</v>
      </c>
      <c r="E1368" s="288">
        <f t="shared" si="326"/>
        <v>0</v>
      </c>
      <c r="F1368" s="173"/>
      <c r="G1368" s="174"/>
      <c r="H1368" s="1381"/>
      <c r="I1368" s="173"/>
      <c r="J1368" s="174"/>
      <c r="K1368" s="1381"/>
      <c r="L1368" s="288">
        <f t="shared" si="327"/>
        <v>0</v>
      </c>
      <c r="M1368" s="12">
        <f t="shared" si="315"/>
      </c>
      <c r="N1368" s="13"/>
    </row>
    <row r="1369" spans="1:14" ht="15.75">
      <c r="A1369" s="23">
        <v>200</v>
      </c>
      <c r="B1369" s="273">
        <v>2500</v>
      </c>
      <c r="C1369" s="1738" t="s">
        <v>366</v>
      </c>
      <c r="D1369" s="1739"/>
      <c r="E1369" s="311">
        <f t="shared" si="326"/>
        <v>0</v>
      </c>
      <c r="F1369" s="1382"/>
      <c r="G1369" s="1383"/>
      <c r="H1369" s="1384"/>
      <c r="I1369" s="1382"/>
      <c r="J1369" s="1383"/>
      <c r="K1369" s="1384"/>
      <c r="L1369" s="311">
        <f t="shared" si="327"/>
        <v>0</v>
      </c>
      <c r="M1369" s="12">
        <f t="shared" si="315"/>
      </c>
      <c r="N1369" s="13"/>
    </row>
    <row r="1370" spans="1:14" ht="15.75">
      <c r="A1370" s="23">
        <v>200</v>
      </c>
      <c r="B1370" s="273">
        <v>2600</v>
      </c>
      <c r="C1370" s="1767" t="s">
        <v>367</v>
      </c>
      <c r="D1370" s="1768"/>
      <c r="E1370" s="311">
        <f t="shared" si="326"/>
        <v>0</v>
      </c>
      <c r="F1370" s="1382"/>
      <c r="G1370" s="1383"/>
      <c r="H1370" s="1384"/>
      <c r="I1370" s="1382"/>
      <c r="J1370" s="1383"/>
      <c r="K1370" s="1384"/>
      <c r="L1370" s="311">
        <f t="shared" si="327"/>
        <v>0</v>
      </c>
      <c r="M1370" s="12">
        <f t="shared" si="315"/>
      </c>
      <c r="N1370" s="13"/>
    </row>
    <row r="1371" spans="1:14" ht="15.75">
      <c r="A1371" s="23">
        <v>205</v>
      </c>
      <c r="B1371" s="273">
        <v>2700</v>
      </c>
      <c r="C1371" s="1767" t="s">
        <v>368</v>
      </c>
      <c r="D1371" s="1768"/>
      <c r="E1371" s="311">
        <f t="shared" si="326"/>
        <v>0</v>
      </c>
      <c r="F1371" s="1382"/>
      <c r="G1371" s="1383"/>
      <c r="H1371" s="1384"/>
      <c r="I1371" s="1382"/>
      <c r="J1371" s="1383"/>
      <c r="K1371" s="1384"/>
      <c r="L1371" s="311">
        <f t="shared" si="327"/>
        <v>0</v>
      </c>
      <c r="M1371" s="12">
        <f t="shared" si="315"/>
      </c>
      <c r="N1371" s="13"/>
    </row>
    <row r="1372" spans="1:14" ht="36" customHeight="1">
      <c r="A1372" s="23">
        <v>210</v>
      </c>
      <c r="B1372" s="273">
        <v>2800</v>
      </c>
      <c r="C1372" s="1767" t="s">
        <v>700</v>
      </c>
      <c r="D1372" s="1768"/>
      <c r="E1372" s="311">
        <f t="shared" si="326"/>
        <v>0</v>
      </c>
      <c r="F1372" s="1382"/>
      <c r="G1372" s="1383"/>
      <c r="H1372" s="1384"/>
      <c r="I1372" s="1382"/>
      <c r="J1372" s="1383"/>
      <c r="K1372" s="1384"/>
      <c r="L1372" s="311">
        <f t="shared" si="327"/>
        <v>0</v>
      </c>
      <c r="M1372" s="12">
        <f t="shared" si="315"/>
      </c>
      <c r="N1372" s="13"/>
    </row>
    <row r="1373" spans="1:14" ht="15.75">
      <c r="A1373" s="23">
        <v>215</v>
      </c>
      <c r="B1373" s="273">
        <v>2900</v>
      </c>
      <c r="C1373" s="1738" t="s">
        <v>369</v>
      </c>
      <c r="D1373" s="1739"/>
      <c r="E1373" s="311">
        <f>SUM(E1374:E1381)</f>
        <v>0</v>
      </c>
      <c r="F1373" s="275">
        <f>SUM(F1374:F1381)</f>
        <v>0</v>
      </c>
      <c r="G1373" s="275">
        <f aca="true" t="shared" si="328" ref="G1373:L1373">SUM(G1374:G1381)</f>
        <v>0</v>
      </c>
      <c r="H1373" s="275">
        <f t="shared" si="328"/>
        <v>0</v>
      </c>
      <c r="I1373" s="275">
        <f t="shared" si="328"/>
        <v>0</v>
      </c>
      <c r="J1373" s="275">
        <f t="shared" si="328"/>
        <v>0</v>
      </c>
      <c r="K1373" s="275">
        <f t="shared" si="328"/>
        <v>0</v>
      </c>
      <c r="L1373" s="275">
        <f t="shared" si="328"/>
        <v>0</v>
      </c>
      <c r="M1373" s="12">
        <f t="shared" si="315"/>
      </c>
      <c r="N1373" s="13"/>
    </row>
    <row r="1374" spans="1:14" ht="15.75">
      <c r="A1374" s="22">
        <v>220</v>
      </c>
      <c r="B1374" s="347"/>
      <c r="C1374" s="280">
        <v>2910</v>
      </c>
      <c r="D1374" s="348" t="s">
        <v>1034</v>
      </c>
      <c r="E1374" s="282">
        <f aca="true" t="shared" si="329" ref="E1374:E1381">F1374+G1374+H1374</f>
        <v>0</v>
      </c>
      <c r="F1374" s="152"/>
      <c r="G1374" s="153"/>
      <c r="H1374" s="1378"/>
      <c r="I1374" s="152"/>
      <c r="J1374" s="153"/>
      <c r="K1374" s="1378"/>
      <c r="L1374" s="282">
        <f aca="true" t="shared" si="330" ref="L1374:L1381">I1374+J1374+K1374</f>
        <v>0</v>
      </c>
      <c r="M1374" s="12">
        <f t="shared" si="315"/>
      </c>
      <c r="N1374" s="13"/>
    </row>
    <row r="1375" spans="1:14" ht="15.75">
      <c r="A1375" s="23">
        <v>225</v>
      </c>
      <c r="B1375" s="347"/>
      <c r="C1375" s="280">
        <v>2920</v>
      </c>
      <c r="D1375" s="348" t="s">
        <v>370</v>
      </c>
      <c r="E1375" s="282">
        <f t="shared" si="329"/>
        <v>0</v>
      </c>
      <c r="F1375" s="152"/>
      <c r="G1375" s="153"/>
      <c r="H1375" s="1378"/>
      <c r="I1375" s="152"/>
      <c r="J1375" s="153"/>
      <c r="K1375" s="1378"/>
      <c r="L1375" s="282">
        <f t="shared" si="330"/>
        <v>0</v>
      </c>
      <c r="M1375" s="12">
        <f t="shared" si="315"/>
      </c>
      <c r="N1375" s="13"/>
    </row>
    <row r="1376" spans="1:14" ht="31.5">
      <c r="A1376" s="23">
        <v>230</v>
      </c>
      <c r="B1376" s="347"/>
      <c r="C1376" s="325">
        <v>2969</v>
      </c>
      <c r="D1376" s="349" t="s">
        <v>371</v>
      </c>
      <c r="E1376" s="327">
        <f t="shared" si="329"/>
        <v>0</v>
      </c>
      <c r="F1376" s="449"/>
      <c r="G1376" s="450"/>
      <c r="H1376" s="1385"/>
      <c r="I1376" s="449"/>
      <c r="J1376" s="450"/>
      <c r="K1376" s="1385"/>
      <c r="L1376" s="327">
        <f t="shared" si="330"/>
        <v>0</v>
      </c>
      <c r="M1376" s="12">
        <f t="shared" si="315"/>
      </c>
      <c r="N1376" s="13"/>
    </row>
    <row r="1377" spans="1:14" ht="31.5">
      <c r="A1377" s="23">
        <v>245</v>
      </c>
      <c r="B1377" s="347"/>
      <c r="C1377" s="350">
        <v>2970</v>
      </c>
      <c r="D1377" s="351" t="s">
        <v>372</v>
      </c>
      <c r="E1377" s="352">
        <f t="shared" si="329"/>
        <v>0</v>
      </c>
      <c r="F1377" s="636"/>
      <c r="G1377" s="637"/>
      <c r="H1377" s="1386"/>
      <c r="I1377" s="636"/>
      <c r="J1377" s="637"/>
      <c r="K1377" s="1386"/>
      <c r="L1377" s="352">
        <f t="shared" si="330"/>
        <v>0</v>
      </c>
      <c r="M1377" s="12">
        <f t="shared" si="315"/>
      </c>
      <c r="N1377" s="13"/>
    </row>
    <row r="1378" spans="1:14" ht="15.75">
      <c r="A1378" s="22">
        <v>220</v>
      </c>
      <c r="B1378" s="347"/>
      <c r="C1378" s="334">
        <v>2989</v>
      </c>
      <c r="D1378" s="356" t="s">
        <v>373</v>
      </c>
      <c r="E1378" s="336">
        <f t="shared" si="329"/>
        <v>0</v>
      </c>
      <c r="F1378" s="600"/>
      <c r="G1378" s="601"/>
      <c r="H1378" s="1387"/>
      <c r="I1378" s="600"/>
      <c r="J1378" s="601"/>
      <c r="K1378" s="1387"/>
      <c r="L1378" s="336">
        <f t="shared" si="330"/>
        <v>0</v>
      </c>
      <c r="M1378" s="12">
        <f t="shared" si="315"/>
      </c>
      <c r="N1378" s="13"/>
    </row>
    <row r="1379" spans="1:14" ht="31.5">
      <c r="A1379" s="23">
        <v>225</v>
      </c>
      <c r="B1379" s="293"/>
      <c r="C1379" s="319">
        <v>2990</v>
      </c>
      <c r="D1379" s="357" t="s">
        <v>1035</v>
      </c>
      <c r="E1379" s="321">
        <f t="shared" si="329"/>
        <v>0</v>
      </c>
      <c r="F1379" s="454"/>
      <c r="G1379" s="455"/>
      <c r="H1379" s="1388"/>
      <c r="I1379" s="454"/>
      <c r="J1379" s="455"/>
      <c r="K1379" s="1388"/>
      <c r="L1379" s="321">
        <f t="shared" si="330"/>
        <v>0</v>
      </c>
      <c r="M1379" s="12">
        <f t="shared" si="315"/>
      </c>
      <c r="N1379" s="13"/>
    </row>
    <row r="1380" spans="1:14" ht="15.75">
      <c r="A1380" s="23">
        <v>230</v>
      </c>
      <c r="B1380" s="293"/>
      <c r="C1380" s="319">
        <v>2991</v>
      </c>
      <c r="D1380" s="357" t="s">
        <v>374</v>
      </c>
      <c r="E1380" s="321">
        <f t="shared" si="329"/>
        <v>0</v>
      </c>
      <c r="F1380" s="454"/>
      <c r="G1380" s="455"/>
      <c r="H1380" s="1388"/>
      <c r="I1380" s="454"/>
      <c r="J1380" s="455"/>
      <c r="K1380" s="1388"/>
      <c r="L1380" s="321">
        <f t="shared" si="330"/>
        <v>0</v>
      </c>
      <c r="M1380" s="12">
        <f t="shared" si="315"/>
      </c>
      <c r="N1380" s="13"/>
    </row>
    <row r="1381" spans="1:14" ht="15.75">
      <c r="A1381" s="23">
        <v>235</v>
      </c>
      <c r="B1381" s="293"/>
      <c r="C1381" s="286">
        <v>2992</v>
      </c>
      <c r="D1381" s="358" t="s">
        <v>375</v>
      </c>
      <c r="E1381" s="288">
        <f t="shared" si="329"/>
        <v>0</v>
      </c>
      <c r="F1381" s="173"/>
      <c r="G1381" s="174"/>
      <c r="H1381" s="1381"/>
      <c r="I1381" s="173"/>
      <c r="J1381" s="174"/>
      <c r="K1381" s="1381"/>
      <c r="L1381" s="288">
        <f t="shared" si="330"/>
        <v>0</v>
      </c>
      <c r="M1381" s="12">
        <f t="shared" si="315"/>
      </c>
      <c r="N1381" s="13"/>
    </row>
    <row r="1382" spans="1:14" ht="15.75">
      <c r="A1382" s="23">
        <v>240</v>
      </c>
      <c r="B1382" s="273">
        <v>3300</v>
      </c>
      <c r="C1382" s="359" t="s">
        <v>376</v>
      </c>
      <c r="D1382" s="681"/>
      <c r="E1382" s="311">
        <f aca="true" t="shared" si="331" ref="E1382:L1382">SUM(E1383:E1388)</f>
        <v>0</v>
      </c>
      <c r="F1382" s="275">
        <f t="shared" si="331"/>
        <v>0</v>
      </c>
      <c r="G1382" s="276">
        <f t="shared" si="331"/>
        <v>0</v>
      </c>
      <c r="H1382" s="277">
        <f>SUM(H1383:H1388)</f>
        <v>0</v>
      </c>
      <c r="I1382" s="275">
        <f t="shared" si="331"/>
        <v>0</v>
      </c>
      <c r="J1382" s="276">
        <f t="shared" si="331"/>
        <v>0</v>
      </c>
      <c r="K1382" s="277">
        <f t="shared" si="331"/>
        <v>0</v>
      </c>
      <c r="L1382" s="311">
        <f t="shared" si="331"/>
        <v>0</v>
      </c>
      <c r="M1382" s="12">
        <f t="shared" si="315"/>
      </c>
      <c r="N1382" s="13"/>
    </row>
    <row r="1383" spans="1:14" ht="15.75">
      <c r="A1383" s="23">
        <v>245</v>
      </c>
      <c r="B1383" s="292"/>
      <c r="C1383" s="280">
        <v>3301</v>
      </c>
      <c r="D1383" s="360" t="s">
        <v>377</v>
      </c>
      <c r="E1383" s="282">
        <f aca="true" t="shared" si="332" ref="E1383:E1391">F1383+G1383+H1383</f>
        <v>0</v>
      </c>
      <c r="F1383" s="487">
        <v>0</v>
      </c>
      <c r="G1383" s="488">
        <v>0</v>
      </c>
      <c r="H1383" s="154">
        <v>0</v>
      </c>
      <c r="I1383" s="487">
        <v>0</v>
      </c>
      <c r="J1383" s="488">
        <v>0</v>
      </c>
      <c r="K1383" s="154">
        <v>0</v>
      </c>
      <c r="L1383" s="282">
        <f aca="true" t="shared" si="333" ref="L1383:L1391">I1383+J1383+K1383</f>
        <v>0</v>
      </c>
      <c r="M1383" s="12">
        <f t="shared" si="315"/>
      </c>
      <c r="N1383" s="13"/>
    </row>
    <row r="1384" spans="1:14" ht="15.75">
      <c r="A1384" s="22">
        <v>250</v>
      </c>
      <c r="B1384" s="292"/>
      <c r="C1384" s="294">
        <v>3302</v>
      </c>
      <c r="D1384" s="361" t="s">
        <v>1150</v>
      </c>
      <c r="E1384" s="296">
        <f t="shared" si="332"/>
        <v>0</v>
      </c>
      <c r="F1384" s="489">
        <v>0</v>
      </c>
      <c r="G1384" s="490">
        <v>0</v>
      </c>
      <c r="H1384" s="160">
        <v>0</v>
      </c>
      <c r="I1384" s="489">
        <v>0</v>
      </c>
      <c r="J1384" s="490">
        <v>0</v>
      </c>
      <c r="K1384" s="160">
        <v>0</v>
      </c>
      <c r="L1384" s="296">
        <f t="shared" si="333"/>
        <v>0</v>
      </c>
      <c r="M1384" s="12">
        <f t="shared" si="315"/>
      </c>
      <c r="N1384" s="13"/>
    </row>
    <row r="1385" spans="1:14" ht="15.75">
      <c r="A1385" s="23">
        <v>255</v>
      </c>
      <c r="B1385" s="292"/>
      <c r="C1385" s="294">
        <v>3303</v>
      </c>
      <c r="D1385" s="361" t="s">
        <v>378</v>
      </c>
      <c r="E1385" s="296">
        <f t="shared" si="332"/>
        <v>0</v>
      </c>
      <c r="F1385" s="489">
        <v>0</v>
      </c>
      <c r="G1385" s="490">
        <v>0</v>
      </c>
      <c r="H1385" s="160">
        <v>0</v>
      </c>
      <c r="I1385" s="489">
        <v>0</v>
      </c>
      <c r="J1385" s="490">
        <v>0</v>
      </c>
      <c r="K1385" s="160">
        <v>0</v>
      </c>
      <c r="L1385" s="296">
        <f t="shared" si="333"/>
        <v>0</v>
      </c>
      <c r="M1385" s="12">
        <f t="shared" si="315"/>
      </c>
      <c r="N1385" s="13"/>
    </row>
    <row r="1386" spans="1:14" ht="15.75">
      <c r="A1386" s="23">
        <v>265</v>
      </c>
      <c r="B1386" s="292"/>
      <c r="C1386" s="294">
        <v>3304</v>
      </c>
      <c r="D1386" s="361" t="s">
        <v>379</v>
      </c>
      <c r="E1386" s="296">
        <f t="shared" si="332"/>
        <v>0</v>
      </c>
      <c r="F1386" s="489">
        <v>0</v>
      </c>
      <c r="G1386" s="490">
        <v>0</v>
      </c>
      <c r="H1386" s="160">
        <v>0</v>
      </c>
      <c r="I1386" s="489">
        <v>0</v>
      </c>
      <c r="J1386" s="490">
        <v>0</v>
      </c>
      <c r="K1386" s="160">
        <v>0</v>
      </c>
      <c r="L1386" s="296">
        <f t="shared" si="333"/>
        <v>0</v>
      </c>
      <c r="M1386" s="12">
        <f t="shared" si="315"/>
      </c>
      <c r="N1386" s="13"/>
    </row>
    <row r="1387" spans="1:14" ht="30">
      <c r="A1387" s="22">
        <v>270</v>
      </c>
      <c r="B1387" s="292"/>
      <c r="C1387" s="294">
        <v>3305</v>
      </c>
      <c r="D1387" s="361" t="s">
        <v>380</v>
      </c>
      <c r="E1387" s="296">
        <f t="shared" si="332"/>
        <v>0</v>
      </c>
      <c r="F1387" s="489">
        <v>0</v>
      </c>
      <c r="G1387" s="490">
        <v>0</v>
      </c>
      <c r="H1387" s="160">
        <v>0</v>
      </c>
      <c r="I1387" s="489">
        <v>0</v>
      </c>
      <c r="J1387" s="490">
        <v>0</v>
      </c>
      <c r="K1387" s="160">
        <v>0</v>
      </c>
      <c r="L1387" s="296">
        <f t="shared" si="333"/>
        <v>0</v>
      </c>
      <c r="M1387" s="12">
        <f t="shared" si="315"/>
      </c>
      <c r="N1387" s="13"/>
    </row>
    <row r="1388" spans="1:14" ht="30">
      <c r="A1388" s="22">
        <v>290</v>
      </c>
      <c r="B1388" s="292"/>
      <c r="C1388" s="286">
        <v>3306</v>
      </c>
      <c r="D1388" s="362" t="s">
        <v>697</v>
      </c>
      <c r="E1388" s="288">
        <f t="shared" si="332"/>
        <v>0</v>
      </c>
      <c r="F1388" s="491">
        <v>0</v>
      </c>
      <c r="G1388" s="492">
        <v>0</v>
      </c>
      <c r="H1388" s="175">
        <v>0</v>
      </c>
      <c r="I1388" s="491">
        <v>0</v>
      </c>
      <c r="J1388" s="492">
        <v>0</v>
      </c>
      <c r="K1388" s="175">
        <v>0</v>
      </c>
      <c r="L1388" s="288">
        <f t="shared" si="333"/>
        <v>0</v>
      </c>
      <c r="M1388" s="12">
        <f t="shared" si="315"/>
      </c>
      <c r="N1388" s="13"/>
    </row>
    <row r="1389" spans="1:14" ht="15.75">
      <c r="A1389" s="39">
        <v>320</v>
      </c>
      <c r="B1389" s="273">
        <v>3900</v>
      </c>
      <c r="C1389" s="1738" t="s">
        <v>381</v>
      </c>
      <c r="D1389" s="1739"/>
      <c r="E1389" s="311">
        <f t="shared" si="332"/>
        <v>0</v>
      </c>
      <c r="F1389" s="1431">
        <v>0</v>
      </c>
      <c r="G1389" s="1432">
        <v>0</v>
      </c>
      <c r="H1389" s="1433">
        <v>0</v>
      </c>
      <c r="I1389" s="1431">
        <v>0</v>
      </c>
      <c r="J1389" s="1432">
        <v>0</v>
      </c>
      <c r="K1389" s="1433">
        <v>0</v>
      </c>
      <c r="L1389" s="311">
        <f t="shared" si="333"/>
        <v>0</v>
      </c>
      <c r="M1389" s="12">
        <f aca="true" t="shared" si="334" ref="M1389:M1435">(IF($E1389&lt;&gt;0,$M$2,IF($L1389&lt;&gt;0,$M$2,"")))</f>
      </c>
      <c r="N1389" s="13"/>
    </row>
    <row r="1390" spans="1:14" ht="15.75">
      <c r="A1390" s="22">
        <v>330</v>
      </c>
      <c r="B1390" s="273">
        <v>4000</v>
      </c>
      <c r="C1390" s="1738" t="s">
        <v>382</v>
      </c>
      <c r="D1390" s="1739"/>
      <c r="E1390" s="311">
        <f t="shared" si="332"/>
        <v>0</v>
      </c>
      <c r="F1390" s="1382"/>
      <c r="G1390" s="1383"/>
      <c r="H1390" s="1384"/>
      <c r="I1390" s="1382"/>
      <c r="J1390" s="1383"/>
      <c r="K1390" s="1384"/>
      <c r="L1390" s="311">
        <f t="shared" si="333"/>
        <v>0</v>
      </c>
      <c r="M1390" s="12">
        <f t="shared" si="334"/>
      </c>
      <c r="N1390" s="13"/>
    </row>
    <row r="1391" spans="1:14" ht="15.75">
      <c r="A1391" s="22">
        <v>350</v>
      </c>
      <c r="B1391" s="273">
        <v>4100</v>
      </c>
      <c r="C1391" s="1738" t="s">
        <v>383</v>
      </c>
      <c r="D1391" s="1739"/>
      <c r="E1391" s="311">
        <f t="shared" si="332"/>
        <v>0</v>
      </c>
      <c r="F1391" s="1432">
        <v>0</v>
      </c>
      <c r="G1391" s="1432">
        <v>0</v>
      </c>
      <c r="H1391" s="1432">
        <v>0</v>
      </c>
      <c r="I1391" s="1432">
        <v>0</v>
      </c>
      <c r="J1391" s="1432">
        <v>0</v>
      </c>
      <c r="K1391" s="1432">
        <v>0</v>
      </c>
      <c r="L1391" s="311">
        <f t="shared" si="333"/>
        <v>0</v>
      </c>
      <c r="M1391" s="12">
        <f t="shared" si="334"/>
      </c>
      <c r="N1391" s="13"/>
    </row>
    <row r="1392" spans="1:14" ht="15.75">
      <c r="A1392" s="23">
        <v>355</v>
      </c>
      <c r="B1392" s="273">
        <v>4200</v>
      </c>
      <c r="C1392" s="1738" t="s">
        <v>384</v>
      </c>
      <c r="D1392" s="1739"/>
      <c r="E1392" s="311">
        <f aca="true" t="shared" si="335" ref="E1392:L1392">SUM(E1393:E1398)</f>
        <v>6300</v>
      </c>
      <c r="F1392" s="275">
        <f t="shared" si="335"/>
        <v>0</v>
      </c>
      <c r="G1392" s="276">
        <f t="shared" si="335"/>
        <v>6300</v>
      </c>
      <c r="H1392" s="277">
        <f>SUM(H1393:H1398)</f>
        <v>0</v>
      </c>
      <c r="I1392" s="275">
        <f t="shared" si="335"/>
        <v>0</v>
      </c>
      <c r="J1392" s="276">
        <f t="shared" si="335"/>
        <v>4316</v>
      </c>
      <c r="K1392" s="277">
        <f t="shared" si="335"/>
        <v>0</v>
      </c>
      <c r="L1392" s="311">
        <f t="shared" si="335"/>
        <v>4316</v>
      </c>
      <c r="M1392" s="12">
        <f t="shared" si="334"/>
        <v>1</v>
      </c>
      <c r="N1392" s="13"/>
    </row>
    <row r="1393" spans="1:14" ht="15.75">
      <c r="A1393" s="23">
        <v>355</v>
      </c>
      <c r="B1393" s="363"/>
      <c r="C1393" s="280">
        <v>4201</v>
      </c>
      <c r="D1393" s="281" t="s">
        <v>385</v>
      </c>
      <c r="E1393" s="282">
        <f aca="true" t="shared" si="336" ref="E1393:E1398">F1393+G1393+H1393</f>
        <v>0</v>
      </c>
      <c r="F1393" s="152"/>
      <c r="G1393" s="153"/>
      <c r="H1393" s="1378"/>
      <c r="I1393" s="152"/>
      <c r="J1393" s="153"/>
      <c r="K1393" s="1378"/>
      <c r="L1393" s="282">
        <f aca="true" t="shared" si="337" ref="L1393:L1398">I1393+J1393+K1393</f>
        <v>0</v>
      </c>
      <c r="M1393" s="12">
        <f t="shared" si="334"/>
      </c>
      <c r="N1393" s="13"/>
    </row>
    <row r="1394" spans="1:14" ht="15.75">
      <c r="A1394" s="23">
        <v>375</v>
      </c>
      <c r="B1394" s="363"/>
      <c r="C1394" s="294">
        <v>4202</v>
      </c>
      <c r="D1394" s="364" t="s">
        <v>386</v>
      </c>
      <c r="E1394" s="296">
        <f t="shared" si="336"/>
        <v>6300</v>
      </c>
      <c r="F1394" s="158"/>
      <c r="G1394" s="159">
        <v>6300</v>
      </c>
      <c r="H1394" s="1380"/>
      <c r="I1394" s="158"/>
      <c r="J1394" s="159">
        <v>4316</v>
      </c>
      <c r="K1394" s="1380"/>
      <c r="L1394" s="296">
        <f t="shared" si="337"/>
        <v>4316</v>
      </c>
      <c r="M1394" s="12">
        <f t="shared" si="334"/>
        <v>1</v>
      </c>
      <c r="N1394" s="13"/>
    </row>
    <row r="1395" spans="1:14" ht="15.75">
      <c r="A1395" s="23">
        <v>380</v>
      </c>
      <c r="B1395" s="363"/>
      <c r="C1395" s="294">
        <v>4214</v>
      </c>
      <c r="D1395" s="364" t="s">
        <v>387</v>
      </c>
      <c r="E1395" s="296">
        <f t="shared" si="336"/>
        <v>0</v>
      </c>
      <c r="F1395" s="158"/>
      <c r="G1395" s="159"/>
      <c r="H1395" s="1380"/>
      <c r="I1395" s="158"/>
      <c r="J1395" s="159"/>
      <c r="K1395" s="1380"/>
      <c r="L1395" s="296">
        <f t="shared" si="337"/>
        <v>0</v>
      </c>
      <c r="M1395" s="12">
        <f t="shared" si="334"/>
      </c>
      <c r="N1395" s="13"/>
    </row>
    <row r="1396" spans="1:14" ht="15.75">
      <c r="A1396" s="23">
        <v>385</v>
      </c>
      <c r="B1396" s="363"/>
      <c r="C1396" s="294">
        <v>4217</v>
      </c>
      <c r="D1396" s="364" t="s">
        <v>388</v>
      </c>
      <c r="E1396" s="296">
        <f t="shared" si="336"/>
        <v>0</v>
      </c>
      <c r="F1396" s="158"/>
      <c r="G1396" s="159"/>
      <c r="H1396" s="1380"/>
      <c r="I1396" s="158"/>
      <c r="J1396" s="159"/>
      <c r="K1396" s="1380"/>
      <c r="L1396" s="296">
        <f t="shared" si="337"/>
        <v>0</v>
      </c>
      <c r="M1396" s="12">
        <f t="shared" si="334"/>
      </c>
      <c r="N1396" s="13"/>
    </row>
    <row r="1397" spans="1:14" ht="31.5">
      <c r="A1397" s="23">
        <v>390</v>
      </c>
      <c r="B1397" s="363"/>
      <c r="C1397" s="294">
        <v>4218</v>
      </c>
      <c r="D1397" s="295" t="s">
        <v>389</v>
      </c>
      <c r="E1397" s="296">
        <f t="shared" si="336"/>
        <v>0</v>
      </c>
      <c r="F1397" s="158"/>
      <c r="G1397" s="159"/>
      <c r="H1397" s="1380"/>
      <c r="I1397" s="158"/>
      <c r="J1397" s="159"/>
      <c r="K1397" s="1380"/>
      <c r="L1397" s="296">
        <f t="shared" si="337"/>
        <v>0</v>
      </c>
      <c r="M1397" s="12">
        <f t="shared" si="334"/>
      </c>
      <c r="N1397" s="13"/>
    </row>
    <row r="1398" spans="1:14" ht="15.75">
      <c r="A1398" s="23">
        <v>390</v>
      </c>
      <c r="B1398" s="363"/>
      <c r="C1398" s="286">
        <v>4219</v>
      </c>
      <c r="D1398" s="344" t="s">
        <v>390</v>
      </c>
      <c r="E1398" s="288">
        <f t="shared" si="336"/>
        <v>0</v>
      </c>
      <c r="F1398" s="173"/>
      <c r="G1398" s="174"/>
      <c r="H1398" s="1381"/>
      <c r="I1398" s="173"/>
      <c r="J1398" s="174"/>
      <c r="K1398" s="1381"/>
      <c r="L1398" s="288">
        <f t="shared" si="337"/>
        <v>0</v>
      </c>
      <c r="M1398" s="12">
        <f t="shared" si="334"/>
      </c>
      <c r="N1398" s="13"/>
    </row>
    <row r="1399" spans="1:14" ht="15.75">
      <c r="A1399" s="23">
        <v>395</v>
      </c>
      <c r="B1399" s="273">
        <v>4300</v>
      </c>
      <c r="C1399" s="1738" t="s">
        <v>701</v>
      </c>
      <c r="D1399" s="1739"/>
      <c r="E1399" s="311">
        <f aca="true" t="shared" si="338" ref="E1399:L1399">SUM(E1400:E1402)</f>
        <v>0</v>
      </c>
      <c r="F1399" s="275">
        <f t="shared" si="338"/>
        <v>0</v>
      </c>
      <c r="G1399" s="276">
        <f t="shared" si="338"/>
        <v>0</v>
      </c>
      <c r="H1399" s="277">
        <f>SUM(H1400:H1402)</f>
        <v>0</v>
      </c>
      <c r="I1399" s="275">
        <f t="shared" si="338"/>
        <v>0</v>
      </c>
      <c r="J1399" s="276">
        <f t="shared" si="338"/>
        <v>0</v>
      </c>
      <c r="K1399" s="277">
        <f t="shared" si="338"/>
        <v>0</v>
      </c>
      <c r="L1399" s="311">
        <f t="shared" si="338"/>
        <v>0</v>
      </c>
      <c r="M1399" s="12">
        <f t="shared" si="334"/>
      </c>
      <c r="N1399" s="13"/>
    </row>
    <row r="1400" spans="1:14" ht="15.75">
      <c r="A1400" s="18">
        <v>397</v>
      </c>
      <c r="B1400" s="363"/>
      <c r="C1400" s="280">
        <v>4301</v>
      </c>
      <c r="D1400" s="312" t="s">
        <v>391</v>
      </c>
      <c r="E1400" s="282">
        <f aca="true" t="shared" si="339" ref="E1400:E1405">F1400+G1400+H1400</f>
        <v>0</v>
      </c>
      <c r="F1400" s="152"/>
      <c r="G1400" s="153"/>
      <c r="H1400" s="1378"/>
      <c r="I1400" s="152"/>
      <c r="J1400" s="153"/>
      <c r="K1400" s="1378"/>
      <c r="L1400" s="282">
        <f aca="true" t="shared" si="340" ref="L1400:L1405">I1400+J1400+K1400</f>
        <v>0</v>
      </c>
      <c r="M1400" s="12">
        <f t="shared" si="334"/>
      </c>
      <c r="N1400" s="13"/>
    </row>
    <row r="1401" spans="1:14" ht="15.75">
      <c r="A1401" s="14">
        <v>398</v>
      </c>
      <c r="B1401" s="363"/>
      <c r="C1401" s="294">
        <v>4302</v>
      </c>
      <c r="D1401" s="364" t="s">
        <v>392</v>
      </c>
      <c r="E1401" s="296">
        <f t="shared" si="339"/>
        <v>0</v>
      </c>
      <c r="F1401" s="158"/>
      <c r="G1401" s="159"/>
      <c r="H1401" s="1380"/>
      <c r="I1401" s="158"/>
      <c r="J1401" s="159"/>
      <c r="K1401" s="1380"/>
      <c r="L1401" s="296">
        <f t="shared" si="340"/>
        <v>0</v>
      </c>
      <c r="M1401" s="12">
        <f t="shared" si="334"/>
      </c>
      <c r="N1401" s="13"/>
    </row>
    <row r="1402" spans="1:14" ht="15.75">
      <c r="A1402" s="14">
        <v>399</v>
      </c>
      <c r="B1402" s="363"/>
      <c r="C1402" s="286">
        <v>4309</v>
      </c>
      <c r="D1402" s="302" t="s">
        <v>393</v>
      </c>
      <c r="E1402" s="288">
        <f t="shared" si="339"/>
        <v>0</v>
      </c>
      <c r="F1402" s="173"/>
      <c r="G1402" s="174"/>
      <c r="H1402" s="1381"/>
      <c r="I1402" s="173"/>
      <c r="J1402" s="174"/>
      <c r="K1402" s="1381"/>
      <c r="L1402" s="288">
        <f t="shared" si="340"/>
        <v>0</v>
      </c>
      <c r="M1402" s="12">
        <f t="shared" si="334"/>
      </c>
      <c r="N1402" s="13"/>
    </row>
    <row r="1403" spans="1:14" ht="15.75">
      <c r="A1403" s="14">
        <v>400</v>
      </c>
      <c r="B1403" s="273">
        <v>4400</v>
      </c>
      <c r="C1403" s="1738" t="s">
        <v>698</v>
      </c>
      <c r="D1403" s="1739"/>
      <c r="E1403" s="311">
        <f t="shared" si="339"/>
        <v>0</v>
      </c>
      <c r="F1403" s="1382"/>
      <c r="G1403" s="1383"/>
      <c r="H1403" s="1384"/>
      <c r="I1403" s="1382"/>
      <c r="J1403" s="1383"/>
      <c r="K1403" s="1384"/>
      <c r="L1403" s="311">
        <f t="shared" si="340"/>
        <v>0</v>
      </c>
      <c r="M1403" s="12">
        <f t="shared" si="334"/>
      </c>
      <c r="N1403" s="13"/>
    </row>
    <row r="1404" spans="1:14" ht="15.75">
      <c r="A1404" s="14">
        <v>401</v>
      </c>
      <c r="B1404" s="273">
        <v>4500</v>
      </c>
      <c r="C1404" s="1738" t="s">
        <v>699</v>
      </c>
      <c r="D1404" s="1739"/>
      <c r="E1404" s="311">
        <f t="shared" si="339"/>
        <v>0</v>
      </c>
      <c r="F1404" s="1382"/>
      <c r="G1404" s="1383"/>
      <c r="H1404" s="1384"/>
      <c r="I1404" s="1382"/>
      <c r="J1404" s="1383"/>
      <c r="K1404" s="1384"/>
      <c r="L1404" s="311">
        <f t="shared" si="340"/>
        <v>0</v>
      </c>
      <c r="M1404" s="12">
        <f t="shared" si="334"/>
      </c>
      <c r="N1404" s="13"/>
    </row>
    <row r="1405" spans="1:14" ht="15.75">
      <c r="A1405" s="14">
        <v>402</v>
      </c>
      <c r="B1405" s="273">
        <v>4600</v>
      </c>
      <c r="C1405" s="1767" t="s">
        <v>394</v>
      </c>
      <c r="D1405" s="1768"/>
      <c r="E1405" s="311">
        <f t="shared" si="339"/>
        <v>0</v>
      </c>
      <c r="F1405" s="1382"/>
      <c r="G1405" s="1383"/>
      <c r="H1405" s="1384"/>
      <c r="I1405" s="1382"/>
      <c r="J1405" s="1383"/>
      <c r="K1405" s="1384"/>
      <c r="L1405" s="311">
        <f t="shared" si="340"/>
        <v>0</v>
      </c>
      <c r="M1405" s="12">
        <f t="shared" si="334"/>
      </c>
      <c r="N1405" s="13"/>
    </row>
    <row r="1406" spans="1:14" ht="15.75">
      <c r="A1406" s="40">
        <v>404</v>
      </c>
      <c r="B1406" s="273">
        <v>4900</v>
      </c>
      <c r="C1406" s="1738" t="s">
        <v>420</v>
      </c>
      <c r="D1406" s="1739"/>
      <c r="E1406" s="311">
        <f aca="true" t="shared" si="341" ref="E1406:L1406">+E1407+E1408</f>
        <v>0</v>
      </c>
      <c r="F1406" s="275">
        <f t="shared" si="341"/>
        <v>0</v>
      </c>
      <c r="G1406" s="276">
        <f t="shared" si="341"/>
        <v>0</v>
      </c>
      <c r="H1406" s="277">
        <f>+H1407+H1408</f>
        <v>0</v>
      </c>
      <c r="I1406" s="275">
        <f t="shared" si="341"/>
        <v>0</v>
      </c>
      <c r="J1406" s="276">
        <f t="shared" si="341"/>
        <v>0</v>
      </c>
      <c r="K1406" s="277">
        <f t="shared" si="341"/>
        <v>0</v>
      </c>
      <c r="L1406" s="311">
        <f t="shared" si="341"/>
        <v>0</v>
      </c>
      <c r="M1406" s="12">
        <f t="shared" si="334"/>
      </c>
      <c r="N1406" s="13"/>
    </row>
    <row r="1407" spans="1:14" ht="15.75">
      <c r="A1407" s="40">
        <v>404</v>
      </c>
      <c r="B1407" s="363"/>
      <c r="C1407" s="280">
        <v>4901</v>
      </c>
      <c r="D1407" s="365" t="s">
        <v>421</v>
      </c>
      <c r="E1407" s="282">
        <f>F1407+G1407+H1407</f>
        <v>0</v>
      </c>
      <c r="F1407" s="152"/>
      <c r="G1407" s="153"/>
      <c r="H1407" s="1378"/>
      <c r="I1407" s="152"/>
      <c r="J1407" s="153"/>
      <c r="K1407" s="1378"/>
      <c r="L1407" s="282">
        <f>I1407+J1407+K1407</f>
        <v>0</v>
      </c>
      <c r="M1407" s="12">
        <f t="shared" si="334"/>
      </c>
      <c r="N1407" s="13"/>
    </row>
    <row r="1408" spans="1:14" ht="15.75">
      <c r="A1408" s="22">
        <v>440</v>
      </c>
      <c r="B1408" s="363"/>
      <c r="C1408" s="286">
        <v>4902</v>
      </c>
      <c r="D1408" s="302" t="s">
        <v>422</v>
      </c>
      <c r="E1408" s="288">
        <f>F1408+G1408+H1408</f>
        <v>0</v>
      </c>
      <c r="F1408" s="173"/>
      <c r="G1408" s="174"/>
      <c r="H1408" s="1381"/>
      <c r="I1408" s="173"/>
      <c r="J1408" s="174"/>
      <c r="K1408" s="1381"/>
      <c r="L1408" s="288">
        <f>I1408+J1408+K1408</f>
        <v>0</v>
      </c>
      <c r="M1408" s="12">
        <f t="shared" si="334"/>
      </c>
      <c r="N1408" s="13"/>
    </row>
    <row r="1409" spans="1:14" ht="15.75">
      <c r="A1409" s="22">
        <v>450</v>
      </c>
      <c r="B1409" s="366">
        <v>5100</v>
      </c>
      <c r="C1409" s="1776" t="s">
        <v>395</v>
      </c>
      <c r="D1409" s="1777"/>
      <c r="E1409" s="311">
        <f>F1409+G1409+H1409</f>
        <v>0</v>
      </c>
      <c r="F1409" s="1382"/>
      <c r="G1409" s="1383"/>
      <c r="H1409" s="1384"/>
      <c r="I1409" s="1382"/>
      <c r="J1409" s="1383"/>
      <c r="K1409" s="1384"/>
      <c r="L1409" s="311">
        <f>I1409+J1409+K1409</f>
        <v>0</v>
      </c>
      <c r="M1409" s="12">
        <f t="shared" si="334"/>
      </c>
      <c r="N1409" s="13"/>
    </row>
    <row r="1410" spans="1:14" ht="15.75">
      <c r="A1410" s="22">
        <v>495</v>
      </c>
      <c r="B1410" s="366">
        <v>5200</v>
      </c>
      <c r="C1410" s="1776" t="s">
        <v>396</v>
      </c>
      <c r="D1410" s="1777"/>
      <c r="E1410" s="311">
        <f aca="true" t="shared" si="342" ref="E1410:L1410">SUM(E1411:E1417)</f>
        <v>0</v>
      </c>
      <c r="F1410" s="275">
        <f t="shared" si="342"/>
        <v>0</v>
      </c>
      <c r="G1410" s="276">
        <f t="shared" si="342"/>
        <v>0</v>
      </c>
      <c r="H1410" s="277">
        <f>SUM(H1411:H1417)</f>
        <v>0</v>
      </c>
      <c r="I1410" s="275">
        <f t="shared" si="342"/>
        <v>0</v>
      </c>
      <c r="J1410" s="276">
        <f t="shared" si="342"/>
        <v>0</v>
      </c>
      <c r="K1410" s="277">
        <f t="shared" si="342"/>
        <v>0</v>
      </c>
      <c r="L1410" s="311">
        <f t="shared" si="342"/>
        <v>0</v>
      </c>
      <c r="M1410" s="12">
        <f t="shared" si="334"/>
      </c>
      <c r="N1410" s="13"/>
    </row>
    <row r="1411" spans="1:14" ht="15.75">
      <c r="A1411" s="23">
        <v>500</v>
      </c>
      <c r="B1411" s="367"/>
      <c r="C1411" s="368">
        <v>5201</v>
      </c>
      <c r="D1411" s="369" t="s">
        <v>397</v>
      </c>
      <c r="E1411" s="282">
        <f aca="true" t="shared" si="343" ref="E1411:E1417">F1411+G1411+H1411</f>
        <v>0</v>
      </c>
      <c r="F1411" s="152"/>
      <c r="G1411" s="153"/>
      <c r="H1411" s="1378"/>
      <c r="I1411" s="152"/>
      <c r="J1411" s="153"/>
      <c r="K1411" s="1378"/>
      <c r="L1411" s="282">
        <f aca="true" t="shared" si="344" ref="L1411:L1417">I1411+J1411+K1411</f>
        <v>0</v>
      </c>
      <c r="M1411" s="12">
        <f t="shared" si="334"/>
      </c>
      <c r="N1411" s="13"/>
    </row>
    <row r="1412" spans="1:14" ht="15.75">
      <c r="A1412" s="23">
        <v>505</v>
      </c>
      <c r="B1412" s="367"/>
      <c r="C1412" s="370">
        <v>5202</v>
      </c>
      <c r="D1412" s="371" t="s">
        <v>398</v>
      </c>
      <c r="E1412" s="296">
        <f t="shared" si="343"/>
        <v>0</v>
      </c>
      <c r="F1412" s="158"/>
      <c r="G1412" s="159"/>
      <c r="H1412" s="1380"/>
      <c r="I1412" s="158"/>
      <c r="J1412" s="159"/>
      <c r="K1412" s="1380"/>
      <c r="L1412" s="296">
        <f t="shared" si="344"/>
        <v>0</v>
      </c>
      <c r="M1412" s="12">
        <f t="shared" si="334"/>
      </c>
      <c r="N1412" s="13"/>
    </row>
    <row r="1413" spans="1:14" ht="15.75">
      <c r="A1413" s="23">
        <v>510</v>
      </c>
      <c r="B1413" s="367"/>
      <c r="C1413" s="370">
        <v>5203</v>
      </c>
      <c r="D1413" s="371" t="s">
        <v>1460</v>
      </c>
      <c r="E1413" s="296">
        <f t="shared" si="343"/>
        <v>0</v>
      </c>
      <c r="F1413" s="158"/>
      <c r="G1413" s="159"/>
      <c r="H1413" s="1380"/>
      <c r="I1413" s="158"/>
      <c r="J1413" s="159"/>
      <c r="K1413" s="1380"/>
      <c r="L1413" s="296">
        <f t="shared" si="344"/>
        <v>0</v>
      </c>
      <c r="M1413" s="12">
        <f t="shared" si="334"/>
      </c>
      <c r="N1413" s="13"/>
    </row>
    <row r="1414" spans="1:14" ht="15.75">
      <c r="A1414" s="23">
        <v>515</v>
      </c>
      <c r="B1414" s="367"/>
      <c r="C1414" s="370">
        <v>5204</v>
      </c>
      <c r="D1414" s="371" t="s">
        <v>1461</v>
      </c>
      <c r="E1414" s="296">
        <f t="shared" si="343"/>
        <v>0</v>
      </c>
      <c r="F1414" s="158"/>
      <c r="G1414" s="159"/>
      <c r="H1414" s="1380"/>
      <c r="I1414" s="158"/>
      <c r="J1414" s="159"/>
      <c r="K1414" s="1380"/>
      <c r="L1414" s="296">
        <f t="shared" si="344"/>
        <v>0</v>
      </c>
      <c r="M1414" s="12">
        <f t="shared" si="334"/>
      </c>
      <c r="N1414" s="13"/>
    </row>
    <row r="1415" spans="1:14" ht="15.75">
      <c r="A1415" s="23">
        <v>520</v>
      </c>
      <c r="B1415" s="367"/>
      <c r="C1415" s="370">
        <v>5205</v>
      </c>
      <c r="D1415" s="371" t="s">
        <v>1462</v>
      </c>
      <c r="E1415" s="296">
        <f t="shared" si="343"/>
        <v>0</v>
      </c>
      <c r="F1415" s="158"/>
      <c r="G1415" s="159"/>
      <c r="H1415" s="1380"/>
      <c r="I1415" s="158"/>
      <c r="J1415" s="159"/>
      <c r="K1415" s="1380"/>
      <c r="L1415" s="296">
        <f t="shared" si="344"/>
        <v>0</v>
      </c>
      <c r="M1415" s="12">
        <f t="shared" si="334"/>
      </c>
      <c r="N1415" s="13"/>
    </row>
    <row r="1416" spans="1:14" ht="15.75">
      <c r="A1416" s="23">
        <v>525</v>
      </c>
      <c r="B1416" s="367"/>
      <c r="C1416" s="370">
        <v>5206</v>
      </c>
      <c r="D1416" s="371" t="s">
        <v>1463</v>
      </c>
      <c r="E1416" s="296">
        <f t="shared" si="343"/>
        <v>0</v>
      </c>
      <c r="F1416" s="158"/>
      <c r="G1416" s="159"/>
      <c r="H1416" s="1380"/>
      <c r="I1416" s="158"/>
      <c r="J1416" s="159"/>
      <c r="K1416" s="1380"/>
      <c r="L1416" s="296">
        <f t="shared" si="344"/>
        <v>0</v>
      </c>
      <c r="M1416" s="12">
        <f t="shared" si="334"/>
      </c>
      <c r="N1416" s="13"/>
    </row>
    <row r="1417" spans="1:14" ht="15.75">
      <c r="A1417" s="22">
        <v>635</v>
      </c>
      <c r="B1417" s="367"/>
      <c r="C1417" s="372">
        <v>5219</v>
      </c>
      <c r="D1417" s="373" t="s">
        <v>1464</v>
      </c>
      <c r="E1417" s="288">
        <f t="shared" si="343"/>
        <v>0</v>
      </c>
      <c r="F1417" s="173"/>
      <c r="G1417" s="174"/>
      <c r="H1417" s="1381"/>
      <c r="I1417" s="173"/>
      <c r="J1417" s="174"/>
      <c r="K1417" s="1381"/>
      <c r="L1417" s="288">
        <f t="shared" si="344"/>
        <v>0</v>
      </c>
      <c r="M1417" s="12">
        <f t="shared" si="334"/>
      </c>
      <c r="N1417" s="13"/>
    </row>
    <row r="1418" spans="1:14" ht="15.75">
      <c r="A1418" s="23">
        <v>640</v>
      </c>
      <c r="B1418" s="366">
        <v>5300</v>
      </c>
      <c r="C1418" s="1776" t="s">
        <v>1465</v>
      </c>
      <c r="D1418" s="1777"/>
      <c r="E1418" s="311">
        <f aca="true" t="shared" si="345" ref="E1418:L1418">SUM(E1419:E1420)</f>
        <v>0</v>
      </c>
      <c r="F1418" s="275">
        <f t="shared" si="345"/>
        <v>0</v>
      </c>
      <c r="G1418" s="276">
        <f t="shared" si="345"/>
        <v>0</v>
      </c>
      <c r="H1418" s="277">
        <f>SUM(H1419:H1420)</f>
        <v>0</v>
      </c>
      <c r="I1418" s="275">
        <f t="shared" si="345"/>
        <v>0</v>
      </c>
      <c r="J1418" s="276">
        <f t="shared" si="345"/>
        <v>0</v>
      </c>
      <c r="K1418" s="277">
        <f t="shared" si="345"/>
        <v>0</v>
      </c>
      <c r="L1418" s="311">
        <f t="shared" si="345"/>
        <v>0</v>
      </c>
      <c r="M1418" s="12">
        <f t="shared" si="334"/>
      </c>
      <c r="N1418" s="13"/>
    </row>
    <row r="1419" spans="1:14" ht="15.75">
      <c r="A1419" s="23">
        <v>645</v>
      </c>
      <c r="B1419" s="367"/>
      <c r="C1419" s="368">
        <v>5301</v>
      </c>
      <c r="D1419" s="369" t="s">
        <v>454</v>
      </c>
      <c r="E1419" s="282">
        <f>F1419+G1419+H1419</f>
        <v>0</v>
      </c>
      <c r="F1419" s="152"/>
      <c r="G1419" s="153"/>
      <c r="H1419" s="1378"/>
      <c r="I1419" s="152"/>
      <c r="J1419" s="153"/>
      <c r="K1419" s="1378"/>
      <c r="L1419" s="282">
        <f>I1419+J1419+K1419</f>
        <v>0</v>
      </c>
      <c r="M1419" s="12">
        <f t="shared" si="334"/>
      </c>
      <c r="N1419" s="13"/>
    </row>
    <row r="1420" spans="1:14" ht="15.75">
      <c r="A1420" s="23">
        <v>650</v>
      </c>
      <c r="B1420" s="367"/>
      <c r="C1420" s="372">
        <v>5309</v>
      </c>
      <c r="D1420" s="373" t="s">
        <v>1466</v>
      </c>
      <c r="E1420" s="288">
        <f>F1420+G1420+H1420</f>
        <v>0</v>
      </c>
      <c r="F1420" s="173"/>
      <c r="G1420" s="174"/>
      <c r="H1420" s="1381"/>
      <c r="I1420" s="173"/>
      <c r="J1420" s="174"/>
      <c r="K1420" s="1381"/>
      <c r="L1420" s="288">
        <f>I1420+J1420+K1420</f>
        <v>0</v>
      </c>
      <c r="M1420" s="12">
        <f t="shared" si="334"/>
      </c>
      <c r="N1420" s="13"/>
    </row>
    <row r="1421" spans="1:14" ht="15.75">
      <c r="A1421" s="22">
        <v>655</v>
      </c>
      <c r="B1421" s="366">
        <v>5400</v>
      </c>
      <c r="C1421" s="1776" t="s">
        <v>1120</v>
      </c>
      <c r="D1421" s="1777"/>
      <c r="E1421" s="311">
        <f>F1421+G1421+H1421</f>
        <v>0</v>
      </c>
      <c r="F1421" s="1382"/>
      <c r="G1421" s="1383"/>
      <c r="H1421" s="1384"/>
      <c r="I1421" s="1382"/>
      <c r="J1421" s="1383"/>
      <c r="K1421" s="1384"/>
      <c r="L1421" s="311">
        <f>I1421+J1421+K1421</f>
        <v>0</v>
      </c>
      <c r="M1421" s="12">
        <f t="shared" si="334"/>
      </c>
      <c r="N1421" s="13"/>
    </row>
    <row r="1422" spans="1:14" ht="15.75">
      <c r="A1422" s="22">
        <v>665</v>
      </c>
      <c r="B1422" s="273">
        <v>5500</v>
      </c>
      <c r="C1422" s="1738" t="s">
        <v>1121</v>
      </c>
      <c r="D1422" s="1739"/>
      <c r="E1422" s="311">
        <f aca="true" t="shared" si="346" ref="E1422:L1422">SUM(E1423:E1426)</f>
        <v>0</v>
      </c>
      <c r="F1422" s="275">
        <f t="shared" si="346"/>
        <v>0</v>
      </c>
      <c r="G1422" s="276">
        <f t="shared" si="346"/>
        <v>0</v>
      </c>
      <c r="H1422" s="277">
        <f>SUM(H1423:H1426)</f>
        <v>0</v>
      </c>
      <c r="I1422" s="275">
        <f t="shared" si="346"/>
        <v>0</v>
      </c>
      <c r="J1422" s="276">
        <f t="shared" si="346"/>
        <v>0</v>
      </c>
      <c r="K1422" s="277">
        <f t="shared" si="346"/>
        <v>0</v>
      </c>
      <c r="L1422" s="311">
        <f t="shared" si="346"/>
        <v>0</v>
      </c>
      <c r="M1422" s="12">
        <f t="shared" si="334"/>
      </c>
      <c r="N1422" s="13"/>
    </row>
    <row r="1423" spans="1:14" ht="15.75">
      <c r="A1423" s="22">
        <v>675</v>
      </c>
      <c r="B1423" s="363"/>
      <c r="C1423" s="280">
        <v>5501</v>
      </c>
      <c r="D1423" s="312" t="s">
        <v>1122</v>
      </c>
      <c r="E1423" s="282">
        <f>F1423+G1423+H1423</f>
        <v>0</v>
      </c>
      <c r="F1423" s="152"/>
      <c r="G1423" s="153"/>
      <c r="H1423" s="1378"/>
      <c r="I1423" s="152"/>
      <c r="J1423" s="153"/>
      <c r="K1423" s="1378"/>
      <c r="L1423" s="282">
        <f>I1423+J1423+K1423</f>
        <v>0</v>
      </c>
      <c r="M1423" s="12">
        <f t="shared" si="334"/>
      </c>
      <c r="N1423" s="13"/>
    </row>
    <row r="1424" spans="1:14" ht="15.75">
      <c r="A1424" s="22">
        <v>685</v>
      </c>
      <c r="B1424" s="363"/>
      <c r="C1424" s="294">
        <v>5502</v>
      </c>
      <c r="D1424" s="295" t="s">
        <v>1123</v>
      </c>
      <c r="E1424" s="296">
        <f>F1424+G1424+H1424</f>
        <v>0</v>
      </c>
      <c r="F1424" s="158"/>
      <c r="G1424" s="159"/>
      <c r="H1424" s="1380"/>
      <c r="I1424" s="158"/>
      <c r="J1424" s="159"/>
      <c r="K1424" s="1380"/>
      <c r="L1424" s="296">
        <f>I1424+J1424+K1424</f>
        <v>0</v>
      </c>
      <c r="M1424" s="12">
        <f t="shared" si="334"/>
      </c>
      <c r="N1424" s="13"/>
    </row>
    <row r="1425" spans="1:14" ht="15.75">
      <c r="A1425" s="23">
        <v>690</v>
      </c>
      <c r="B1425" s="363"/>
      <c r="C1425" s="294">
        <v>5503</v>
      </c>
      <c r="D1425" s="364" t="s">
        <v>1124</v>
      </c>
      <c r="E1425" s="296">
        <f>F1425+G1425+H1425</f>
        <v>0</v>
      </c>
      <c r="F1425" s="158"/>
      <c r="G1425" s="159"/>
      <c r="H1425" s="1380"/>
      <c r="I1425" s="158"/>
      <c r="J1425" s="159"/>
      <c r="K1425" s="1380"/>
      <c r="L1425" s="296">
        <f>I1425+J1425+K1425</f>
        <v>0</v>
      </c>
      <c r="M1425" s="12">
        <f t="shared" si="334"/>
      </c>
      <c r="N1425" s="13"/>
    </row>
    <row r="1426" spans="1:14" ht="15.75">
      <c r="A1426" s="23">
        <v>695</v>
      </c>
      <c r="B1426" s="363"/>
      <c r="C1426" s="286">
        <v>5504</v>
      </c>
      <c r="D1426" s="340" t="s">
        <v>1125</v>
      </c>
      <c r="E1426" s="288">
        <f>F1426+G1426+H1426</f>
        <v>0</v>
      </c>
      <c r="F1426" s="173"/>
      <c r="G1426" s="174"/>
      <c r="H1426" s="1381"/>
      <c r="I1426" s="173"/>
      <c r="J1426" s="174"/>
      <c r="K1426" s="1381"/>
      <c r="L1426" s="288">
        <f>I1426+J1426+K1426</f>
        <v>0</v>
      </c>
      <c r="M1426" s="12">
        <f t="shared" si="334"/>
      </c>
      <c r="N1426" s="13"/>
    </row>
    <row r="1427" spans="1:14" ht="15.75">
      <c r="A1427" s="22">
        <v>700</v>
      </c>
      <c r="B1427" s="366">
        <v>5700</v>
      </c>
      <c r="C1427" s="1774" t="s">
        <v>131</v>
      </c>
      <c r="D1427" s="1775"/>
      <c r="E1427" s="311">
        <f aca="true" t="shared" si="347" ref="E1427:L1427">SUM(E1428:E1430)</f>
        <v>0</v>
      </c>
      <c r="F1427" s="275">
        <f t="shared" si="347"/>
        <v>0</v>
      </c>
      <c r="G1427" s="276">
        <f t="shared" si="347"/>
        <v>0</v>
      </c>
      <c r="H1427" s="277">
        <f>SUM(H1428:H1430)</f>
        <v>0</v>
      </c>
      <c r="I1427" s="275">
        <f t="shared" si="347"/>
        <v>0</v>
      </c>
      <c r="J1427" s="276">
        <f t="shared" si="347"/>
        <v>0</v>
      </c>
      <c r="K1427" s="277">
        <f t="shared" si="347"/>
        <v>0</v>
      </c>
      <c r="L1427" s="311">
        <f t="shared" si="347"/>
        <v>0</v>
      </c>
      <c r="M1427" s="12">
        <f t="shared" si="334"/>
      </c>
      <c r="N1427" s="13"/>
    </row>
    <row r="1428" spans="1:14" ht="15.75">
      <c r="A1428" s="22">
        <v>710</v>
      </c>
      <c r="B1428" s="367"/>
      <c r="C1428" s="368">
        <v>5701</v>
      </c>
      <c r="D1428" s="369" t="s">
        <v>1126</v>
      </c>
      <c r="E1428" s="282">
        <f>F1428+G1428+H1428</f>
        <v>0</v>
      </c>
      <c r="F1428" s="1432">
        <v>0</v>
      </c>
      <c r="G1428" s="1432">
        <v>0</v>
      </c>
      <c r="H1428" s="1432">
        <v>0</v>
      </c>
      <c r="I1428" s="1432">
        <v>0</v>
      </c>
      <c r="J1428" s="1432">
        <v>0</v>
      </c>
      <c r="K1428" s="1432">
        <v>0</v>
      </c>
      <c r="L1428" s="282">
        <f>I1428+J1428+K1428</f>
        <v>0</v>
      </c>
      <c r="M1428" s="12">
        <f t="shared" si="334"/>
      </c>
      <c r="N1428" s="13"/>
    </row>
    <row r="1429" spans="1:14" ht="15.75">
      <c r="A1429" s="23">
        <v>715</v>
      </c>
      <c r="B1429" s="367"/>
      <c r="C1429" s="374">
        <v>5702</v>
      </c>
      <c r="D1429" s="375" t="s">
        <v>1127</v>
      </c>
      <c r="E1429" s="315">
        <f>F1429+G1429+H1429</f>
        <v>0</v>
      </c>
      <c r="F1429" s="1432">
        <v>0</v>
      </c>
      <c r="G1429" s="1432">
        <v>0</v>
      </c>
      <c r="H1429" s="1432">
        <v>0</v>
      </c>
      <c r="I1429" s="1432">
        <v>0</v>
      </c>
      <c r="J1429" s="1432">
        <v>0</v>
      </c>
      <c r="K1429" s="1432">
        <v>0</v>
      </c>
      <c r="L1429" s="315">
        <f>I1429+J1429+K1429</f>
        <v>0</v>
      </c>
      <c r="M1429" s="12">
        <f t="shared" si="334"/>
      </c>
      <c r="N1429" s="13"/>
    </row>
    <row r="1430" spans="1:14" ht="15.75">
      <c r="A1430" s="23">
        <v>720</v>
      </c>
      <c r="B1430" s="293"/>
      <c r="C1430" s="376">
        <v>4071</v>
      </c>
      <c r="D1430" s="377" t="s">
        <v>1128</v>
      </c>
      <c r="E1430" s="378">
        <f>F1430+G1430+H1430</f>
        <v>0</v>
      </c>
      <c r="F1430" s="1432">
        <v>0</v>
      </c>
      <c r="G1430" s="1432">
        <v>0</v>
      </c>
      <c r="H1430" s="1432">
        <v>0</v>
      </c>
      <c r="I1430" s="1432">
        <v>0</v>
      </c>
      <c r="J1430" s="1432">
        <v>0</v>
      </c>
      <c r="K1430" s="1432">
        <v>0</v>
      </c>
      <c r="L1430" s="378">
        <f>I1430+J1430+K1430</f>
        <v>0</v>
      </c>
      <c r="M1430" s="12">
        <f t="shared" si="334"/>
      </c>
      <c r="N1430" s="13"/>
    </row>
    <row r="1431" spans="1:14" ht="15.75">
      <c r="A1431" s="23">
        <v>725</v>
      </c>
      <c r="B1431" s="582"/>
      <c r="C1431" s="1778" t="s">
        <v>1129</v>
      </c>
      <c r="D1431" s="1739"/>
      <c r="E1431" s="1398"/>
      <c r="F1431" s="1398"/>
      <c r="G1431" s="1398"/>
      <c r="H1431" s="1398"/>
      <c r="I1431" s="1398"/>
      <c r="J1431" s="1398"/>
      <c r="K1431" s="1398"/>
      <c r="L1431" s="1399"/>
      <c r="M1431" s="12">
        <f t="shared" si="334"/>
      </c>
      <c r="N1431" s="13"/>
    </row>
    <row r="1432" spans="1:14" ht="15.75">
      <c r="A1432" s="23">
        <v>730</v>
      </c>
      <c r="B1432" s="382">
        <v>98</v>
      </c>
      <c r="C1432" s="1778" t="s">
        <v>1129</v>
      </c>
      <c r="D1432" s="1739"/>
      <c r="E1432" s="311">
        <f>F1432+G1432+H1432</f>
        <v>0</v>
      </c>
      <c r="F1432" s="1389"/>
      <c r="G1432" s="1390"/>
      <c r="H1432" s="1391"/>
      <c r="I1432" s="1421">
        <v>0</v>
      </c>
      <c r="J1432" s="1422">
        <v>0</v>
      </c>
      <c r="K1432" s="1423">
        <v>0</v>
      </c>
      <c r="L1432" s="311">
        <f>I1432+J1432+K1432</f>
        <v>0</v>
      </c>
      <c r="M1432" s="12">
        <f t="shared" si="334"/>
      </c>
      <c r="N1432" s="13"/>
    </row>
    <row r="1433" spans="1:14" ht="15.75">
      <c r="A1433" s="23">
        <v>735</v>
      </c>
      <c r="B1433" s="1393"/>
      <c r="C1433" s="1394"/>
      <c r="D1433" s="1395"/>
      <c r="E1433" s="270"/>
      <c r="F1433" s="270"/>
      <c r="G1433" s="270"/>
      <c r="H1433" s="270"/>
      <c r="I1433" s="270"/>
      <c r="J1433" s="270"/>
      <c r="K1433" s="270"/>
      <c r="L1433" s="271"/>
      <c r="M1433" s="12">
        <f t="shared" si="334"/>
      </c>
      <c r="N1433" s="13"/>
    </row>
    <row r="1434" spans="1:14" ht="15.75">
      <c r="A1434" s="23">
        <v>740</v>
      </c>
      <c r="B1434" s="1396"/>
      <c r="C1434" s="111"/>
      <c r="D1434" s="1397"/>
      <c r="E1434" s="219"/>
      <c r="F1434" s="219"/>
      <c r="G1434" s="219"/>
      <c r="H1434" s="219"/>
      <c r="I1434" s="219"/>
      <c r="J1434" s="219"/>
      <c r="K1434" s="219"/>
      <c r="L1434" s="389"/>
      <c r="M1434" s="12">
        <f t="shared" si="334"/>
      </c>
      <c r="N1434" s="13"/>
    </row>
    <row r="1435" spans="1:14" ht="15.75">
      <c r="A1435" s="23">
        <v>745</v>
      </c>
      <c r="B1435" s="1396"/>
      <c r="C1435" s="111"/>
      <c r="D1435" s="1397"/>
      <c r="E1435" s="219"/>
      <c r="F1435" s="219"/>
      <c r="G1435" s="219"/>
      <c r="H1435" s="219"/>
      <c r="I1435" s="219"/>
      <c r="J1435" s="219"/>
      <c r="K1435" s="219"/>
      <c r="L1435" s="389"/>
      <c r="M1435" s="12">
        <f t="shared" si="334"/>
      </c>
      <c r="N1435" s="13"/>
    </row>
    <row r="1436" spans="1:14" ht="16.5" thickBot="1">
      <c r="A1436" s="22">
        <v>750</v>
      </c>
      <c r="B1436" s="1424"/>
      <c r="C1436" s="393" t="s">
        <v>1176</v>
      </c>
      <c r="D1436" s="1392">
        <f>+B1436</f>
        <v>0</v>
      </c>
      <c r="E1436" s="395">
        <f aca="true" t="shared" si="348" ref="E1436:L1436">SUM(E1320,E1323,E1329,E1337,E1338,E1356,E1360,E1366,E1369,E1370,E1371,E1372,E1373,E1382,E1389,E1390,E1391,E1392,E1399,E1403,E1404,E1405,E1406,E1409,E1410,E1418,E1421,E1422,E1427)+E1432</f>
        <v>27712</v>
      </c>
      <c r="F1436" s="396">
        <f t="shared" si="348"/>
        <v>0</v>
      </c>
      <c r="G1436" s="397">
        <f t="shared" si="348"/>
        <v>27712</v>
      </c>
      <c r="H1436" s="398">
        <f>SUM(H1320,H1323,H1329,H1337,H1338,H1356,H1360,H1366,H1369,H1370,H1371,H1372,H1373,H1382,H1389,H1390,H1391,H1392,H1399,H1403,H1404,H1405,H1406,H1409,H1410,H1418,H1421,H1422,H1427)+H1432</f>
        <v>0</v>
      </c>
      <c r="I1436" s="396">
        <f t="shared" si="348"/>
        <v>0</v>
      </c>
      <c r="J1436" s="397">
        <f t="shared" si="348"/>
        <v>18789</v>
      </c>
      <c r="K1436" s="398">
        <f t="shared" si="348"/>
        <v>0</v>
      </c>
      <c r="L1436" s="395">
        <f t="shared" si="348"/>
        <v>18789</v>
      </c>
      <c r="M1436" s="12">
        <f>(IF($E1436&lt;&gt;0,$M$2,IF($L1436&lt;&gt;0,$M$2,"")))</f>
        <v>1</v>
      </c>
      <c r="N1436" s="73" t="str">
        <f>LEFT(C1317,1)</f>
        <v>5</v>
      </c>
    </row>
    <row r="1437" spans="1:13" ht="16.5" thickTop="1">
      <c r="A1437" s="23">
        <v>755</v>
      </c>
      <c r="B1437" s="79" t="s">
        <v>265</v>
      </c>
      <c r="C1437" s="1"/>
      <c r="L1437" s="6"/>
      <c r="M1437" s="7">
        <f>(IF($E1436&lt;&gt;0,$M$2,IF($L1436&lt;&gt;0,$M$2,"")))</f>
        <v>1</v>
      </c>
    </row>
    <row r="1438" spans="1:13" ht="15.75">
      <c r="A1438" s="23">
        <v>760</v>
      </c>
      <c r="B1438" s="1327"/>
      <c r="C1438" s="1327"/>
      <c r="D1438" s="1328"/>
      <c r="E1438" s="1327"/>
      <c r="F1438" s="1327"/>
      <c r="G1438" s="1327"/>
      <c r="H1438" s="1327"/>
      <c r="I1438" s="1327"/>
      <c r="J1438" s="1327"/>
      <c r="K1438" s="1327"/>
      <c r="L1438" s="1329"/>
      <c r="M1438" s="7">
        <f>(IF($E1436&lt;&gt;0,$M$2,IF($L1436&lt;&gt;0,$M$2,"")))</f>
        <v>1</v>
      </c>
    </row>
    <row r="1439" spans="1:14" ht="18.75">
      <c r="A1439" s="22">
        <v>765</v>
      </c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77"/>
      <c r="M1439" s="74">
        <f>(IF(E1434&lt;&gt;0,$G$2,IF(L1434&lt;&gt;0,$G$2,"")))</f>
      </c>
      <c r="N1439" s="65"/>
    </row>
    <row r="1440" spans="1:14" ht="18.75">
      <c r="A1440" s="22">
        <v>775</v>
      </c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77"/>
      <c r="M1440" s="74">
        <f>(IF(E1435&lt;&gt;0,$G$2,IF(L1435&lt;&gt;0,$G$2,"")))</f>
      </c>
      <c r="N1440" s="65"/>
    </row>
    <row r="1441" ht="15.75">
      <c r="A1441" s="23">
        <v>780</v>
      </c>
    </row>
    <row r="1442" ht="15.75">
      <c r="A1442" s="23">
        <v>785</v>
      </c>
    </row>
    <row r="1443" ht="15.75">
      <c r="A1443" s="23">
        <v>790</v>
      </c>
    </row>
    <row r="1444" ht="15.75">
      <c r="A1444" s="23">
        <v>795</v>
      </c>
    </row>
    <row r="1445" ht="15.75">
      <c r="A1445" s="22">
        <v>805</v>
      </c>
    </row>
    <row r="1446" ht="15.75">
      <c r="A1446" s="23">
        <v>810</v>
      </c>
    </row>
    <row r="1447" ht="15.75">
      <c r="A1447" s="23">
        <v>815</v>
      </c>
    </row>
    <row r="1448" ht="15.75">
      <c r="A1448" s="28">
        <v>525</v>
      </c>
    </row>
    <row r="1449" ht="15.75">
      <c r="A1449" s="22">
        <v>820</v>
      </c>
    </row>
    <row r="1450" ht="15.75">
      <c r="A1450" s="23">
        <v>821</v>
      </c>
    </row>
    <row r="1451" ht="15.75">
      <c r="A1451" s="23">
        <v>822</v>
      </c>
    </row>
    <row r="1452" ht="15.75">
      <c r="A1452" s="23">
        <v>823</v>
      </c>
    </row>
    <row r="1453" ht="15.75">
      <c r="A1453" s="23">
        <v>825</v>
      </c>
    </row>
    <row r="1454" ht="15.75">
      <c r="A1454" s="23"/>
    </row>
    <row r="1455" ht="15.75">
      <c r="A1455" s="23"/>
    </row>
    <row r="1456" ht="15.75">
      <c r="A1456" s="23"/>
    </row>
    <row r="1457" ht="15.75">
      <c r="A1457" s="23"/>
    </row>
    <row r="1458" ht="15.75">
      <c r="A1458" s="23"/>
    </row>
    <row r="1459" ht="15.75">
      <c r="A1459" s="23"/>
    </row>
    <row r="1460" ht="15.75">
      <c r="A1460" s="23"/>
    </row>
    <row r="1461" ht="15.75">
      <c r="A1461" s="23"/>
    </row>
    <row r="1462" ht="15.75">
      <c r="A1462" s="23"/>
    </row>
    <row r="1463" ht="15.75">
      <c r="A1463" s="23"/>
    </row>
    <row r="1464" ht="15.75">
      <c r="A1464" s="23"/>
    </row>
    <row r="1465" ht="15.75">
      <c r="A1465" s="23"/>
    </row>
    <row r="1466" ht="15.75">
      <c r="A1466" s="23"/>
    </row>
    <row r="1467" ht="15.75">
      <c r="A1467" s="23"/>
    </row>
    <row r="1468" ht="15.75">
      <c r="A1468" s="25"/>
    </row>
    <row r="1469" ht="15.75">
      <c r="A1469" s="25">
        <v>905</v>
      </c>
    </row>
    <row r="1470" ht="15.75">
      <c r="A1470" s="25">
        <v>906</v>
      </c>
    </row>
    <row r="1471" ht="15.75">
      <c r="A1471" s="25"/>
    </row>
  </sheetData>
  <sheetProtection password="81B0" sheet="1" objects="1" scenarios="1"/>
  <mergeCells count="317">
    <mergeCell ref="C1431:D1431"/>
    <mergeCell ref="C1432:D1432"/>
    <mergeCell ref="C1418:D1418"/>
    <mergeCell ref="C1421:D1421"/>
    <mergeCell ref="C1422:D1422"/>
    <mergeCell ref="C1427:D1427"/>
    <mergeCell ref="C1403:D1403"/>
    <mergeCell ref="C1404:D1404"/>
    <mergeCell ref="C1405:D1405"/>
    <mergeCell ref="C1406:D1406"/>
    <mergeCell ref="C1390:D1390"/>
    <mergeCell ref="C1391:D1391"/>
    <mergeCell ref="C1392:D1392"/>
    <mergeCell ref="C1399:D1399"/>
    <mergeCell ref="C1338:D1338"/>
    <mergeCell ref="C1356:D1356"/>
    <mergeCell ref="C1409:D1409"/>
    <mergeCell ref="C1410:D1410"/>
    <mergeCell ref="C1369:D1369"/>
    <mergeCell ref="C1370:D1370"/>
    <mergeCell ref="C1371:D1371"/>
    <mergeCell ref="C1372:D1372"/>
    <mergeCell ref="C1373:D1373"/>
    <mergeCell ref="C1389:D1389"/>
    <mergeCell ref="C1320:D1320"/>
    <mergeCell ref="C1323:D1323"/>
    <mergeCell ref="C1329:D1329"/>
    <mergeCell ref="C1337:D1337"/>
    <mergeCell ref="C1283:D1283"/>
    <mergeCell ref="C1284:D1284"/>
    <mergeCell ref="C1272:D1272"/>
    <mergeCell ref="C1280:D1280"/>
    <mergeCell ref="C1360:D1360"/>
    <mergeCell ref="C1366:D1366"/>
    <mergeCell ref="C1289:D1289"/>
    <mergeCell ref="C1293:D1293"/>
    <mergeCell ref="C1294:D1294"/>
    <mergeCell ref="B1304:D1304"/>
    <mergeCell ref="B1306:D1306"/>
    <mergeCell ref="B1309:D1309"/>
    <mergeCell ref="C1261:D1261"/>
    <mergeCell ref="C1265:D1265"/>
    <mergeCell ref="C1253:D1253"/>
    <mergeCell ref="C1254:D1254"/>
    <mergeCell ref="E1313:H1313"/>
    <mergeCell ref="I1313:L1313"/>
    <mergeCell ref="C1266:D1266"/>
    <mergeCell ref="C1267:D1267"/>
    <mergeCell ref="C1268:D1268"/>
    <mergeCell ref="C1271:D1271"/>
    <mergeCell ref="C1234:D1234"/>
    <mergeCell ref="C1235:D1235"/>
    <mergeCell ref="C1232:D1232"/>
    <mergeCell ref="C1233:D1233"/>
    <mergeCell ref="C1251:D1251"/>
    <mergeCell ref="C1252:D1252"/>
    <mergeCell ref="C1185:D1185"/>
    <mergeCell ref="C1191:D1191"/>
    <mergeCell ref="C1218:D1218"/>
    <mergeCell ref="C1222:D1222"/>
    <mergeCell ref="C1228:D1228"/>
    <mergeCell ref="C1231:D1231"/>
    <mergeCell ref="C1199:D1199"/>
    <mergeCell ref="C1200:D1200"/>
    <mergeCell ref="B1171:D1171"/>
    <mergeCell ref="E1175:H1175"/>
    <mergeCell ref="I1175:L1175"/>
    <mergeCell ref="C1182:D1182"/>
    <mergeCell ref="C1146:D1146"/>
    <mergeCell ref="C1151:D1151"/>
    <mergeCell ref="C1127:D1127"/>
    <mergeCell ref="C1128:D1128"/>
    <mergeCell ref="C1133:D1133"/>
    <mergeCell ref="C1134:D1134"/>
    <mergeCell ref="C1142:D1142"/>
    <mergeCell ref="C1145:D1145"/>
    <mergeCell ref="C1129:D1129"/>
    <mergeCell ref="C1130:D1130"/>
    <mergeCell ref="C1084:D1084"/>
    <mergeCell ref="C1090:D1090"/>
    <mergeCell ref="C1155:D1155"/>
    <mergeCell ref="C1156:D1156"/>
    <mergeCell ref="B1166:D1166"/>
    <mergeCell ref="B1168:D1168"/>
    <mergeCell ref="C1093:D1093"/>
    <mergeCell ref="C1094:D1094"/>
    <mergeCell ref="C1095:D1095"/>
    <mergeCell ref="C1096:D1096"/>
    <mergeCell ref="C1114:D1114"/>
    <mergeCell ref="C1115:D1115"/>
    <mergeCell ref="C1116:D1116"/>
    <mergeCell ref="C1123:D1123"/>
    <mergeCell ref="C1097:D1097"/>
    <mergeCell ref="C1113:D1113"/>
    <mergeCell ref="E1037:H1037"/>
    <mergeCell ref="I1037:L1037"/>
    <mergeCell ref="C1044:D1044"/>
    <mergeCell ref="C1047:D1047"/>
    <mergeCell ref="C1062:D1062"/>
    <mergeCell ref="C1080:D1080"/>
    <mergeCell ref="C1053:D1053"/>
    <mergeCell ref="C1061:D1061"/>
    <mergeCell ref="C992:D992"/>
    <mergeCell ref="C995:D995"/>
    <mergeCell ref="C1007:D1007"/>
    <mergeCell ref="C1008:D1008"/>
    <mergeCell ref="C1013:D1013"/>
    <mergeCell ref="C1017:D1017"/>
    <mergeCell ref="C996:D996"/>
    <mergeCell ref="C1004:D1004"/>
    <mergeCell ref="B1030:D1030"/>
    <mergeCell ref="B1033:D1033"/>
    <mergeCell ref="C975:D975"/>
    <mergeCell ref="C976:D976"/>
    <mergeCell ref="C1018:D1018"/>
    <mergeCell ref="B1028:D1028"/>
    <mergeCell ref="C985:D985"/>
    <mergeCell ref="C989:D989"/>
    <mergeCell ref="C990:D990"/>
    <mergeCell ref="C991:D991"/>
    <mergeCell ref="C977:D977"/>
    <mergeCell ref="C978:D978"/>
    <mergeCell ref="C923:D923"/>
    <mergeCell ref="C924:D924"/>
    <mergeCell ref="C942:D942"/>
    <mergeCell ref="C946:D946"/>
    <mergeCell ref="C956:D956"/>
    <mergeCell ref="C957:D957"/>
    <mergeCell ref="C958:D958"/>
    <mergeCell ref="C959:D959"/>
    <mergeCell ref="C870:D870"/>
    <mergeCell ref="C952:D952"/>
    <mergeCell ref="C955:D955"/>
    <mergeCell ref="C879:D879"/>
    <mergeCell ref="C880:D880"/>
    <mergeCell ref="B890:D890"/>
    <mergeCell ref="B892:D892"/>
    <mergeCell ref="B895:D895"/>
    <mergeCell ref="C909:D909"/>
    <mergeCell ref="C915:D915"/>
    <mergeCell ref="C852:D852"/>
    <mergeCell ref="E899:H899"/>
    <mergeCell ref="I899:L899"/>
    <mergeCell ref="C906:D906"/>
    <mergeCell ref="C853:D853"/>
    <mergeCell ref="C854:D854"/>
    <mergeCell ref="C857:D857"/>
    <mergeCell ref="C858:D858"/>
    <mergeCell ref="C866:D866"/>
    <mergeCell ref="C869:D869"/>
    <mergeCell ref="C817:D817"/>
    <mergeCell ref="C818:D818"/>
    <mergeCell ref="C875:D875"/>
    <mergeCell ref="C821:D821"/>
    <mergeCell ref="C837:D837"/>
    <mergeCell ref="C838:D838"/>
    <mergeCell ref="C839:D839"/>
    <mergeCell ref="C840:D840"/>
    <mergeCell ref="C847:D847"/>
    <mergeCell ref="C851:D851"/>
    <mergeCell ref="C819:D819"/>
    <mergeCell ref="C820:D820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I761:L761"/>
    <mergeCell ref="C737:D737"/>
    <mergeCell ref="C741:D741"/>
    <mergeCell ref="C742:D742"/>
    <mergeCell ref="B752:D752"/>
    <mergeCell ref="B754:D754"/>
    <mergeCell ref="B757:D757"/>
    <mergeCell ref="C719:D719"/>
    <mergeCell ref="C720:D720"/>
    <mergeCell ref="C728:D728"/>
    <mergeCell ref="E761:H761"/>
    <mergeCell ref="C713:D713"/>
    <mergeCell ref="C714:D714"/>
    <mergeCell ref="C715:D715"/>
    <mergeCell ref="C716:D716"/>
    <mergeCell ref="C679:D679"/>
    <mergeCell ref="C731:D731"/>
    <mergeCell ref="C732:D732"/>
    <mergeCell ref="C682:D682"/>
    <mergeCell ref="C683:D683"/>
    <mergeCell ref="C699:D699"/>
    <mergeCell ref="C700:D700"/>
    <mergeCell ref="C701:D701"/>
    <mergeCell ref="C702:D702"/>
    <mergeCell ref="C709:D709"/>
    <mergeCell ref="C680:D680"/>
    <mergeCell ref="C681:D681"/>
    <mergeCell ref="B614:D614"/>
    <mergeCell ref="B616:D616"/>
    <mergeCell ref="B619:D619"/>
    <mergeCell ref="C647:D647"/>
    <mergeCell ref="C648:D648"/>
    <mergeCell ref="C666:D666"/>
    <mergeCell ref="C670:D670"/>
    <mergeCell ref="C676:D676"/>
    <mergeCell ref="I9:J9"/>
    <mergeCell ref="I10:J12"/>
    <mergeCell ref="C407:D407"/>
    <mergeCell ref="G602:J602"/>
    <mergeCell ref="G603:J603"/>
    <mergeCell ref="C390:D390"/>
    <mergeCell ref="C393:D393"/>
    <mergeCell ref="C526:D526"/>
    <mergeCell ref="C467:D467"/>
    <mergeCell ref="C480:D480"/>
    <mergeCell ref="I623:L623"/>
    <mergeCell ref="C630:D630"/>
    <mergeCell ref="C633:D633"/>
    <mergeCell ref="C639:D639"/>
    <mergeCell ref="E623:H623"/>
    <mergeCell ref="G606:J606"/>
    <mergeCell ref="B607:C607"/>
    <mergeCell ref="H607:J607"/>
    <mergeCell ref="H609:J609"/>
    <mergeCell ref="C483:D483"/>
    <mergeCell ref="C533:D533"/>
    <mergeCell ref="C514:D514"/>
    <mergeCell ref="C518:D518"/>
    <mergeCell ref="B606:C606"/>
    <mergeCell ref="C504:D504"/>
    <mergeCell ref="C588:D588"/>
    <mergeCell ref="C537:D537"/>
    <mergeCell ref="C538:D538"/>
    <mergeCell ref="C470:D470"/>
    <mergeCell ref="C473:D473"/>
    <mergeCell ref="C523:D523"/>
    <mergeCell ref="G605:J605"/>
    <mergeCell ref="C499:D499"/>
    <mergeCell ref="C505:D505"/>
    <mergeCell ref="C593:D593"/>
    <mergeCell ref="C543:D543"/>
    <mergeCell ref="C546:D546"/>
    <mergeCell ref="C568:D568"/>
    <mergeCell ref="B456:D456"/>
    <mergeCell ref="C463:D463"/>
    <mergeCell ref="C398:D398"/>
    <mergeCell ref="C404:D404"/>
    <mergeCell ref="C408:D408"/>
    <mergeCell ref="C411:D411"/>
    <mergeCell ref="C401:D401"/>
    <mergeCell ref="C414:D414"/>
    <mergeCell ref="C424:D424"/>
    <mergeCell ref="C425:D425"/>
    <mergeCell ref="C426:D426"/>
    <mergeCell ref="B437:D437"/>
    <mergeCell ref="B440:D440"/>
    <mergeCell ref="C427:D427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38:D238"/>
    <mergeCell ref="C239:D239"/>
    <mergeCell ref="C299:D299"/>
    <mergeCell ref="B308:D308"/>
    <mergeCell ref="C274:D274"/>
    <mergeCell ref="B310:D310"/>
    <mergeCell ref="C278:D278"/>
    <mergeCell ref="C286:D286"/>
    <mergeCell ref="C289:D289"/>
    <mergeCell ref="C290:D290"/>
    <mergeCell ref="C188:D188"/>
    <mergeCell ref="B177:D177"/>
    <mergeCell ref="C258:D258"/>
    <mergeCell ref="C259:D259"/>
    <mergeCell ref="C273:D273"/>
    <mergeCell ref="C295:D295"/>
    <mergeCell ref="C224:D224"/>
    <mergeCell ref="C234:D234"/>
    <mergeCell ref="C277:D277"/>
    <mergeCell ref="C271:D271"/>
    <mergeCell ref="E444:H444"/>
    <mergeCell ref="E460:H460"/>
    <mergeCell ref="C267:D267"/>
    <mergeCell ref="C205:D205"/>
    <mergeCell ref="C206:D206"/>
    <mergeCell ref="C228:D228"/>
    <mergeCell ref="C260:D260"/>
    <mergeCell ref="C240:D240"/>
    <mergeCell ref="C241:D241"/>
    <mergeCell ref="C257:D257"/>
    <mergeCell ref="I19:L19"/>
    <mergeCell ref="E184:H184"/>
    <mergeCell ref="I184:L184"/>
    <mergeCell ref="B180:D180"/>
    <mergeCell ref="C39:D39"/>
    <mergeCell ref="B175:D175"/>
    <mergeCell ref="C28:D28"/>
    <mergeCell ref="C33:D33"/>
    <mergeCell ref="E359:H359"/>
    <mergeCell ref="E19:H19"/>
    <mergeCell ref="C237:D237"/>
    <mergeCell ref="B7:D7"/>
    <mergeCell ref="B9:D9"/>
    <mergeCell ref="B12:D12"/>
    <mergeCell ref="C22:D22"/>
    <mergeCell ref="C272:D272"/>
    <mergeCell ref="C191:D191"/>
    <mergeCell ref="C197:D197"/>
  </mergeCells>
  <conditionalFormatting sqref="D449">
    <cfRule type="cellIs" priority="187" dxfId="197" operator="notEqual" stopIfTrue="1">
      <formula>0</formula>
    </cfRule>
  </conditionalFormatting>
  <conditionalFormatting sqref="D600">
    <cfRule type="cellIs" priority="186" dxfId="197" operator="notEqual" stopIfTrue="1">
      <formula>0</formula>
    </cfRule>
  </conditionalFormatting>
  <conditionalFormatting sqref="E15">
    <cfRule type="cellIs" priority="180" dxfId="203" operator="equal" stopIfTrue="1">
      <formula>98</formula>
    </cfRule>
    <cfRule type="cellIs" priority="182" dxfId="204" operator="equal" stopIfTrue="1">
      <formula>96</formula>
    </cfRule>
    <cfRule type="cellIs" priority="183" dxfId="205" operator="equal" stopIfTrue="1">
      <formula>42</formula>
    </cfRule>
    <cfRule type="cellIs" priority="184" dxfId="206" operator="equal" stopIfTrue="1">
      <formula>97</formula>
    </cfRule>
    <cfRule type="cellIs" priority="185" dxfId="207" operator="equal" stopIfTrue="1">
      <formula>33</formula>
    </cfRule>
  </conditionalFormatting>
  <conditionalFormatting sqref="F15">
    <cfRule type="cellIs" priority="176" dxfId="207" operator="equal" stopIfTrue="1">
      <formula>"ЧУЖДИ СРЕДСТВА"</formula>
    </cfRule>
    <cfRule type="cellIs" priority="177" dxfId="206" operator="equal" stopIfTrue="1">
      <formula>"СЕС - ДМП"</formula>
    </cfRule>
    <cfRule type="cellIs" priority="178" dxfId="205" operator="equal" stopIfTrue="1">
      <formula>"СЕС - РА"</formula>
    </cfRule>
    <cfRule type="cellIs" priority="179" dxfId="204" operator="equal" stopIfTrue="1">
      <formula>"СЕС - ДЕС"</formula>
    </cfRule>
    <cfRule type="cellIs" priority="181" dxfId="203" operator="equal" stopIfTrue="1">
      <formula>"СЕС - КСФ"</formula>
    </cfRule>
  </conditionalFormatting>
  <conditionalFormatting sqref="F180">
    <cfRule type="cellIs" priority="164" dxfId="214" operator="equal" stopIfTrue="1">
      <formula>0</formula>
    </cfRule>
  </conditionalFormatting>
  <conditionalFormatting sqref="E182">
    <cfRule type="cellIs" priority="159" dxfId="203" operator="equal" stopIfTrue="1">
      <formula>98</formula>
    </cfRule>
    <cfRule type="cellIs" priority="160" dxfId="204" operator="equal" stopIfTrue="1">
      <formula>96</formula>
    </cfRule>
    <cfRule type="cellIs" priority="161" dxfId="205" operator="equal" stopIfTrue="1">
      <formula>42</formula>
    </cfRule>
    <cfRule type="cellIs" priority="162" dxfId="206" operator="equal" stopIfTrue="1">
      <formula>97</formula>
    </cfRule>
    <cfRule type="cellIs" priority="163" dxfId="207" operator="equal" stopIfTrue="1">
      <formula>33</formula>
    </cfRule>
  </conditionalFormatting>
  <conditionalFormatting sqref="F182">
    <cfRule type="cellIs" priority="154" dxfId="207" operator="equal" stopIfTrue="1">
      <formula>"ЧУЖДИ СРЕДСТВА"</formula>
    </cfRule>
    <cfRule type="cellIs" priority="155" dxfId="206" operator="equal" stopIfTrue="1">
      <formula>"СЕС - ДМП"</formula>
    </cfRule>
    <cfRule type="cellIs" priority="156" dxfId="205" operator="equal" stopIfTrue="1">
      <formula>"СЕС - РА"</formula>
    </cfRule>
    <cfRule type="cellIs" priority="157" dxfId="204" operator="equal" stopIfTrue="1">
      <formula>"СЕС - ДЕС"</formula>
    </cfRule>
    <cfRule type="cellIs" priority="158" dxfId="203" operator="equal" stopIfTrue="1">
      <formula>"СЕС - КСФ"</formula>
    </cfRule>
  </conditionalFormatting>
  <conditionalFormatting sqref="F355">
    <cfRule type="cellIs" priority="153" dxfId="214" operator="equal" stopIfTrue="1">
      <formula>0</formula>
    </cfRule>
  </conditionalFormatting>
  <conditionalFormatting sqref="E357">
    <cfRule type="cellIs" priority="148" dxfId="203" operator="equal" stopIfTrue="1">
      <formula>98</formula>
    </cfRule>
    <cfRule type="cellIs" priority="149" dxfId="204" operator="equal" stopIfTrue="1">
      <formula>96</formula>
    </cfRule>
    <cfRule type="cellIs" priority="150" dxfId="205" operator="equal" stopIfTrue="1">
      <formula>42</formula>
    </cfRule>
    <cfRule type="cellIs" priority="151" dxfId="206" operator="equal" stopIfTrue="1">
      <formula>97</formula>
    </cfRule>
    <cfRule type="cellIs" priority="152" dxfId="207" operator="equal" stopIfTrue="1">
      <formula>33</formula>
    </cfRule>
  </conditionalFormatting>
  <conditionalFormatting sqref="F357">
    <cfRule type="cellIs" priority="143" dxfId="207" operator="equal" stopIfTrue="1">
      <formula>"ЧУЖДИ СРЕДСТВА"</formula>
    </cfRule>
    <cfRule type="cellIs" priority="144" dxfId="206" operator="equal" stopIfTrue="1">
      <formula>"СЕС - ДМП"</formula>
    </cfRule>
    <cfRule type="cellIs" priority="145" dxfId="205" operator="equal" stopIfTrue="1">
      <formula>"СЕС - РА"</formula>
    </cfRule>
    <cfRule type="cellIs" priority="146" dxfId="204" operator="equal" stopIfTrue="1">
      <formula>"СЕС - ДЕС"</formula>
    </cfRule>
    <cfRule type="cellIs" priority="147" dxfId="203" operator="equal" stopIfTrue="1">
      <formula>"СЕС - КСФ"</formula>
    </cfRule>
  </conditionalFormatting>
  <conditionalFormatting sqref="F440">
    <cfRule type="cellIs" priority="142" dxfId="214" operator="equal" stopIfTrue="1">
      <formula>0</formula>
    </cfRule>
  </conditionalFormatting>
  <conditionalFormatting sqref="E442">
    <cfRule type="cellIs" priority="137" dxfId="203" operator="equal" stopIfTrue="1">
      <formula>98</formula>
    </cfRule>
    <cfRule type="cellIs" priority="138" dxfId="204" operator="equal" stopIfTrue="1">
      <formula>96</formula>
    </cfRule>
    <cfRule type="cellIs" priority="139" dxfId="205" operator="equal" stopIfTrue="1">
      <formula>42</formula>
    </cfRule>
    <cfRule type="cellIs" priority="140" dxfId="206" operator="equal" stopIfTrue="1">
      <formula>97</formula>
    </cfRule>
    <cfRule type="cellIs" priority="141" dxfId="207" operator="equal" stopIfTrue="1">
      <formula>33</formula>
    </cfRule>
  </conditionalFormatting>
  <conditionalFormatting sqref="F442">
    <cfRule type="cellIs" priority="132" dxfId="207" operator="equal" stopIfTrue="1">
      <formula>"ЧУЖДИ СРЕДСТВА"</formula>
    </cfRule>
    <cfRule type="cellIs" priority="133" dxfId="206" operator="equal" stopIfTrue="1">
      <formula>"СЕС - ДМП"</formula>
    </cfRule>
    <cfRule type="cellIs" priority="134" dxfId="205" operator="equal" stopIfTrue="1">
      <formula>"СЕС - РА"</formula>
    </cfRule>
    <cfRule type="cellIs" priority="135" dxfId="204" operator="equal" stopIfTrue="1">
      <formula>"СЕС - ДЕС"</formula>
    </cfRule>
    <cfRule type="cellIs" priority="136" dxfId="203" operator="equal" stopIfTrue="1">
      <formula>"СЕС - КСФ"</formula>
    </cfRule>
  </conditionalFormatting>
  <conditionalFormatting sqref="E449">
    <cfRule type="cellIs" priority="131" dxfId="215" operator="notEqual" stopIfTrue="1">
      <formula>0</formula>
    </cfRule>
  </conditionalFormatting>
  <conditionalFormatting sqref="F449">
    <cfRule type="cellIs" priority="130" dxfId="215" operator="notEqual" stopIfTrue="1">
      <formula>0</formula>
    </cfRule>
  </conditionalFormatting>
  <conditionalFormatting sqref="G449">
    <cfRule type="cellIs" priority="129" dxfId="215" operator="notEqual" stopIfTrue="1">
      <formula>0</formula>
    </cfRule>
  </conditionalFormatting>
  <conditionalFormatting sqref="H449">
    <cfRule type="cellIs" priority="128" dxfId="215" operator="notEqual" stopIfTrue="1">
      <formula>0</formula>
    </cfRule>
  </conditionalFormatting>
  <conditionalFormatting sqref="I449">
    <cfRule type="cellIs" priority="127" dxfId="215" operator="notEqual" stopIfTrue="1">
      <formula>0</formula>
    </cfRule>
  </conditionalFormatting>
  <conditionalFormatting sqref="J449">
    <cfRule type="cellIs" priority="126" dxfId="215" operator="notEqual" stopIfTrue="1">
      <formula>0</formula>
    </cfRule>
  </conditionalFormatting>
  <conditionalFormatting sqref="K449">
    <cfRule type="cellIs" priority="125" dxfId="215" operator="notEqual" stopIfTrue="1">
      <formula>0</formula>
    </cfRule>
  </conditionalFormatting>
  <conditionalFormatting sqref="L449">
    <cfRule type="cellIs" priority="124" dxfId="215" operator="notEqual" stopIfTrue="1">
      <formula>0</formula>
    </cfRule>
  </conditionalFormatting>
  <conditionalFormatting sqref="E600">
    <cfRule type="cellIs" priority="123" dxfId="215" operator="notEqual" stopIfTrue="1">
      <formula>0</formula>
    </cfRule>
  </conditionalFormatting>
  <conditionalFormatting sqref="F600:G600">
    <cfRule type="cellIs" priority="122" dxfId="215" operator="notEqual" stopIfTrue="1">
      <formula>0</formula>
    </cfRule>
  </conditionalFormatting>
  <conditionalFormatting sqref="H600">
    <cfRule type="cellIs" priority="121" dxfId="215" operator="notEqual" stopIfTrue="1">
      <formula>0</formula>
    </cfRule>
  </conditionalFormatting>
  <conditionalFormatting sqref="I600">
    <cfRule type="cellIs" priority="120" dxfId="215" operator="notEqual" stopIfTrue="1">
      <formula>0</formula>
    </cfRule>
  </conditionalFormatting>
  <conditionalFormatting sqref="J600:K600">
    <cfRule type="cellIs" priority="119" dxfId="215" operator="notEqual" stopIfTrue="1">
      <formula>0</formula>
    </cfRule>
  </conditionalFormatting>
  <conditionalFormatting sqref="L600">
    <cfRule type="cellIs" priority="118" dxfId="215" operator="notEqual" stopIfTrue="1">
      <formula>0</formula>
    </cfRule>
  </conditionalFormatting>
  <conditionalFormatting sqref="F456">
    <cfRule type="cellIs" priority="116" dxfId="214" operator="equal" stopIfTrue="1">
      <formula>0</formula>
    </cfRule>
  </conditionalFormatting>
  <conditionalFormatting sqref="E458">
    <cfRule type="cellIs" priority="111" dxfId="203" operator="equal" stopIfTrue="1">
      <formula>98</formula>
    </cfRule>
    <cfRule type="cellIs" priority="112" dxfId="204" operator="equal" stopIfTrue="1">
      <formula>96</formula>
    </cfRule>
    <cfRule type="cellIs" priority="113" dxfId="205" operator="equal" stopIfTrue="1">
      <formula>42</formula>
    </cfRule>
    <cfRule type="cellIs" priority="114" dxfId="206" operator="equal" stopIfTrue="1">
      <formula>97</formula>
    </cfRule>
    <cfRule type="cellIs" priority="115" dxfId="207" operator="equal" stopIfTrue="1">
      <formula>33</formula>
    </cfRule>
  </conditionalFormatting>
  <conditionalFormatting sqref="F458">
    <cfRule type="cellIs" priority="106" dxfId="207" operator="equal" stopIfTrue="1">
      <formula>"ЧУЖДИ СРЕДСТВА"</formula>
    </cfRule>
    <cfRule type="cellIs" priority="107" dxfId="206" operator="equal" stopIfTrue="1">
      <formula>"СЕС - ДМП"</formula>
    </cfRule>
    <cfRule type="cellIs" priority="108" dxfId="205" operator="equal" stopIfTrue="1">
      <formula>"СЕС - РА"</formula>
    </cfRule>
    <cfRule type="cellIs" priority="109" dxfId="204" operator="equal" stopIfTrue="1">
      <formula>"СЕС - ДЕС"</formula>
    </cfRule>
    <cfRule type="cellIs" priority="110" dxfId="203" operator="equal" stopIfTrue="1">
      <formula>"СЕС - КСФ"</formula>
    </cfRule>
  </conditionalFormatting>
  <conditionalFormatting sqref="G171">
    <cfRule type="cellIs" priority="98" dxfId="88" operator="greaterThan" stopIfTrue="1">
      <formula>$G$25</formula>
    </cfRule>
  </conditionalFormatting>
  <conditionalFormatting sqref="J171">
    <cfRule type="cellIs" priority="97" dxfId="88" operator="greaterThan" stopIfTrue="1">
      <formula>$J$25</formula>
    </cfRule>
  </conditionalFormatting>
  <conditionalFormatting sqref="F619">
    <cfRule type="cellIs" priority="96" dxfId="214" operator="equal" stopIfTrue="1">
      <formula>0</formula>
    </cfRule>
  </conditionalFormatting>
  <conditionalFormatting sqref="E621">
    <cfRule type="cellIs" priority="91" dxfId="203" operator="equal" stopIfTrue="1">
      <formula>98</formula>
    </cfRule>
    <cfRule type="cellIs" priority="92" dxfId="204" operator="equal" stopIfTrue="1">
      <formula>96</formula>
    </cfRule>
    <cfRule type="cellIs" priority="93" dxfId="205" operator="equal" stopIfTrue="1">
      <formula>42</formula>
    </cfRule>
    <cfRule type="cellIs" priority="94" dxfId="206" operator="equal" stopIfTrue="1">
      <formula>97</formula>
    </cfRule>
    <cfRule type="cellIs" priority="95" dxfId="207" operator="equal" stopIfTrue="1">
      <formula>33</formula>
    </cfRule>
  </conditionalFormatting>
  <conditionalFormatting sqref="F621">
    <cfRule type="cellIs" priority="86" dxfId="207" operator="equal" stopIfTrue="1">
      <formula>"ЧУЖДИ СРЕДСТВА"</formula>
    </cfRule>
    <cfRule type="cellIs" priority="87" dxfId="206" operator="equal" stopIfTrue="1">
      <formula>"СЕС - ДМП"</formula>
    </cfRule>
    <cfRule type="cellIs" priority="88" dxfId="205" operator="equal" stopIfTrue="1">
      <formula>"СЕС - РА"</formula>
    </cfRule>
    <cfRule type="cellIs" priority="89" dxfId="204" operator="equal" stopIfTrue="1">
      <formula>"СЕС - ДЕС"</formula>
    </cfRule>
    <cfRule type="cellIs" priority="90" dxfId="203" operator="equal" stopIfTrue="1">
      <formula>"СЕС - КСФ"</formula>
    </cfRule>
  </conditionalFormatting>
  <conditionalFormatting sqref="D628">
    <cfRule type="cellIs" priority="85" dxfId="0" operator="notEqual" stopIfTrue="1">
      <formula>"ИЗБЕРЕТЕ ДЕЙНОСТ"</formula>
    </cfRule>
  </conditionalFormatting>
  <conditionalFormatting sqref="D746">
    <cfRule type="cellIs" priority="84" dxfId="216" operator="equal" stopIfTrue="1">
      <formula>0</formula>
    </cfRule>
  </conditionalFormatting>
  <conditionalFormatting sqref="C628">
    <cfRule type="cellIs" priority="83" dxfId="0" operator="notEqual" stopIfTrue="1">
      <formula>0</formula>
    </cfRule>
  </conditionalFormatting>
  <conditionalFormatting sqref="D626">
    <cfRule type="cellIs" priority="82" dxfId="0" operator="notEqual" stopIfTrue="1">
      <formula>"ИЗБЕРЕТЕ ДЕЙНОСТ"</formula>
    </cfRule>
  </conditionalFormatting>
  <conditionalFormatting sqref="C626">
    <cfRule type="cellIs" priority="81" dxfId="0" operator="notEqual" stopIfTrue="1">
      <formula>0</formula>
    </cfRule>
  </conditionalFormatting>
  <conditionalFormatting sqref="F757">
    <cfRule type="cellIs" priority="80" dxfId="214" operator="equal" stopIfTrue="1">
      <formula>0</formula>
    </cfRule>
  </conditionalFormatting>
  <conditionalFormatting sqref="E759">
    <cfRule type="cellIs" priority="75" dxfId="203" operator="equal" stopIfTrue="1">
      <formula>98</formula>
    </cfRule>
    <cfRule type="cellIs" priority="76" dxfId="204" operator="equal" stopIfTrue="1">
      <formula>96</formula>
    </cfRule>
    <cfRule type="cellIs" priority="77" dxfId="205" operator="equal" stopIfTrue="1">
      <formula>42</formula>
    </cfRule>
    <cfRule type="cellIs" priority="78" dxfId="206" operator="equal" stopIfTrue="1">
      <formula>97</formula>
    </cfRule>
    <cfRule type="cellIs" priority="79" dxfId="207" operator="equal" stopIfTrue="1">
      <formula>33</formula>
    </cfRule>
  </conditionalFormatting>
  <conditionalFormatting sqref="F759">
    <cfRule type="cellIs" priority="70" dxfId="207" operator="equal" stopIfTrue="1">
      <formula>"ЧУЖДИ СРЕДСТВА"</formula>
    </cfRule>
    <cfRule type="cellIs" priority="71" dxfId="206" operator="equal" stopIfTrue="1">
      <formula>"СЕС - ДМП"</formula>
    </cfRule>
    <cfRule type="cellIs" priority="72" dxfId="205" operator="equal" stopIfTrue="1">
      <formula>"СЕС - РА"</formula>
    </cfRule>
    <cfRule type="cellIs" priority="73" dxfId="204" operator="equal" stopIfTrue="1">
      <formula>"СЕС - ДЕС"</formula>
    </cfRule>
    <cfRule type="cellIs" priority="74" dxfId="203" operator="equal" stopIfTrue="1">
      <formula>"СЕС - КСФ"</formula>
    </cfRule>
  </conditionalFormatting>
  <conditionalFormatting sqref="D766">
    <cfRule type="cellIs" priority="69" dxfId="0" operator="notEqual" stopIfTrue="1">
      <formula>"ИЗБЕРЕТЕ ДЕЙНОСТ"</formula>
    </cfRule>
  </conditionalFormatting>
  <conditionalFormatting sqref="D884">
    <cfRule type="cellIs" priority="68" dxfId="216" operator="equal" stopIfTrue="1">
      <formula>0</formula>
    </cfRule>
  </conditionalFormatting>
  <conditionalFormatting sqref="C766">
    <cfRule type="cellIs" priority="67" dxfId="0" operator="notEqual" stopIfTrue="1">
      <formula>0</formula>
    </cfRule>
  </conditionalFormatting>
  <conditionalFormatting sqref="D764">
    <cfRule type="cellIs" priority="66" dxfId="0" operator="notEqual" stopIfTrue="1">
      <formula>"ИЗБЕРЕТЕ ДЕЙНОСТ"</formula>
    </cfRule>
  </conditionalFormatting>
  <conditionalFormatting sqref="C764">
    <cfRule type="cellIs" priority="65" dxfId="0" operator="notEqual" stopIfTrue="1">
      <formula>0</formula>
    </cfRule>
  </conditionalFormatting>
  <conditionalFormatting sqref="F895">
    <cfRule type="cellIs" priority="64" dxfId="214" operator="equal" stopIfTrue="1">
      <formula>0</formula>
    </cfRule>
  </conditionalFormatting>
  <conditionalFormatting sqref="E897">
    <cfRule type="cellIs" priority="59" dxfId="203" operator="equal" stopIfTrue="1">
      <formula>98</formula>
    </cfRule>
    <cfRule type="cellIs" priority="60" dxfId="204" operator="equal" stopIfTrue="1">
      <formula>96</formula>
    </cfRule>
    <cfRule type="cellIs" priority="61" dxfId="205" operator="equal" stopIfTrue="1">
      <formula>42</formula>
    </cfRule>
    <cfRule type="cellIs" priority="62" dxfId="206" operator="equal" stopIfTrue="1">
      <formula>97</formula>
    </cfRule>
    <cfRule type="cellIs" priority="63" dxfId="207" operator="equal" stopIfTrue="1">
      <formula>33</formula>
    </cfRule>
  </conditionalFormatting>
  <conditionalFormatting sqref="F897">
    <cfRule type="cellIs" priority="54" dxfId="207" operator="equal" stopIfTrue="1">
      <formula>"ЧУЖДИ СРЕДСТВА"</formula>
    </cfRule>
    <cfRule type="cellIs" priority="55" dxfId="206" operator="equal" stopIfTrue="1">
      <formula>"СЕС - ДМП"</formula>
    </cfRule>
    <cfRule type="cellIs" priority="56" dxfId="205" operator="equal" stopIfTrue="1">
      <formula>"СЕС - РА"</formula>
    </cfRule>
    <cfRule type="cellIs" priority="57" dxfId="204" operator="equal" stopIfTrue="1">
      <formula>"СЕС - ДЕС"</formula>
    </cfRule>
    <cfRule type="cellIs" priority="58" dxfId="203" operator="equal" stopIfTrue="1">
      <formula>"СЕС - КСФ"</formula>
    </cfRule>
  </conditionalFormatting>
  <conditionalFormatting sqref="D904">
    <cfRule type="cellIs" priority="53" dxfId="0" operator="notEqual" stopIfTrue="1">
      <formula>"ИЗБЕРЕТЕ ДЕЙНОСТ"</formula>
    </cfRule>
  </conditionalFormatting>
  <conditionalFormatting sqref="D1022">
    <cfRule type="cellIs" priority="52" dxfId="216" operator="equal" stopIfTrue="1">
      <formula>0</formula>
    </cfRule>
  </conditionalFormatting>
  <conditionalFormatting sqref="C904">
    <cfRule type="cellIs" priority="51" dxfId="0" operator="notEqual" stopIfTrue="1">
      <formula>0</formula>
    </cfRule>
  </conditionalFormatting>
  <conditionalFormatting sqref="D902">
    <cfRule type="cellIs" priority="50" dxfId="0" operator="notEqual" stopIfTrue="1">
      <formula>"ИЗБЕРЕТЕ ДЕЙНОСТ"</formula>
    </cfRule>
  </conditionalFormatting>
  <conditionalFormatting sqref="C902">
    <cfRule type="cellIs" priority="49" dxfId="0" operator="notEqual" stopIfTrue="1">
      <formula>0</formula>
    </cfRule>
  </conditionalFormatting>
  <conditionalFormatting sqref="F1033">
    <cfRule type="cellIs" priority="48" dxfId="214" operator="equal" stopIfTrue="1">
      <formula>0</formula>
    </cfRule>
  </conditionalFormatting>
  <conditionalFormatting sqref="E1035">
    <cfRule type="cellIs" priority="43" dxfId="203" operator="equal" stopIfTrue="1">
      <formula>98</formula>
    </cfRule>
    <cfRule type="cellIs" priority="44" dxfId="204" operator="equal" stopIfTrue="1">
      <formula>96</formula>
    </cfRule>
    <cfRule type="cellIs" priority="45" dxfId="205" operator="equal" stopIfTrue="1">
      <formula>42</formula>
    </cfRule>
    <cfRule type="cellIs" priority="46" dxfId="206" operator="equal" stopIfTrue="1">
      <formula>97</formula>
    </cfRule>
    <cfRule type="cellIs" priority="47" dxfId="207" operator="equal" stopIfTrue="1">
      <formula>33</formula>
    </cfRule>
  </conditionalFormatting>
  <conditionalFormatting sqref="F1035">
    <cfRule type="cellIs" priority="38" dxfId="207" operator="equal" stopIfTrue="1">
      <formula>"ЧУЖДИ СРЕДСТВА"</formula>
    </cfRule>
    <cfRule type="cellIs" priority="39" dxfId="206" operator="equal" stopIfTrue="1">
      <formula>"СЕС - ДМП"</formula>
    </cfRule>
    <cfRule type="cellIs" priority="40" dxfId="205" operator="equal" stopIfTrue="1">
      <formula>"СЕС - РА"</formula>
    </cfRule>
    <cfRule type="cellIs" priority="41" dxfId="204" operator="equal" stopIfTrue="1">
      <formula>"СЕС - ДЕС"</formula>
    </cfRule>
    <cfRule type="cellIs" priority="42" dxfId="203" operator="equal" stopIfTrue="1">
      <formula>"СЕС - КСФ"</formula>
    </cfRule>
  </conditionalFormatting>
  <conditionalFormatting sqref="D1042">
    <cfRule type="cellIs" priority="37" dxfId="0" operator="notEqual" stopIfTrue="1">
      <formula>"ИЗБЕРЕТЕ ДЕЙНОСТ"</formula>
    </cfRule>
  </conditionalFormatting>
  <conditionalFormatting sqref="D1160">
    <cfRule type="cellIs" priority="36" dxfId="216" operator="equal" stopIfTrue="1">
      <formula>0</formula>
    </cfRule>
  </conditionalFormatting>
  <conditionalFormatting sqref="C1042">
    <cfRule type="cellIs" priority="35" dxfId="0" operator="notEqual" stopIfTrue="1">
      <formula>0</formula>
    </cfRule>
  </conditionalFormatting>
  <conditionalFormatting sqref="D1040">
    <cfRule type="cellIs" priority="34" dxfId="0" operator="notEqual" stopIfTrue="1">
      <formula>"ИЗБЕРЕТЕ ДЕЙНОСТ"</formula>
    </cfRule>
  </conditionalFormatting>
  <conditionalFormatting sqref="C1040">
    <cfRule type="cellIs" priority="33" dxfId="0" operator="notEqual" stopIfTrue="1">
      <formula>0</formula>
    </cfRule>
  </conditionalFormatting>
  <conditionalFormatting sqref="F1171">
    <cfRule type="cellIs" priority="32" dxfId="214" operator="equal" stopIfTrue="1">
      <formula>0</formula>
    </cfRule>
  </conditionalFormatting>
  <conditionalFormatting sqref="E1173">
    <cfRule type="cellIs" priority="27" dxfId="203" operator="equal" stopIfTrue="1">
      <formula>98</formula>
    </cfRule>
    <cfRule type="cellIs" priority="28" dxfId="204" operator="equal" stopIfTrue="1">
      <formula>96</formula>
    </cfRule>
    <cfRule type="cellIs" priority="29" dxfId="205" operator="equal" stopIfTrue="1">
      <formula>42</formula>
    </cfRule>
    <cfRule type="cellIs" priority="30" dxfId="206" operator="equal" stopIfTrue="1">
      <formula>97</formula>
    </cfRule>
    <cfRule type="cellIs" priority="31" dxfId="207" operator="equal" stopIfTrue="1">
      <formula>33</formula>
    </cfRule>
  </conditionalFormatting>
  <conditionalFormatting sqref="F1173">
    <cfRule type="cellIs" priority="22" dxfId="207" operator="equal" stopIfTrue="1">
      <formula>"ЧУЖДИ СРЕДСТВА"</formula>
    </cfRule>
    <cfRule type="cellIs" priority="23" dxfId="206" operator="equal" stopIfTrue="1">
      <formula>"СЕС - ДМП"</formula>
    </cfRule>
    <cfRule type="cellIs" priority="24" dxfId="205" operator="equal" stopIfTrue="1">
      <formula>"СЕС - РА"</formula>
    </cfRule>
    <cfRule type="cellIs" priority="25" dxfId="204" operator="equal" stopIfTrue="1">
      <formula>"СЕС - ДЕС"</formula>
    </cfRule>
    <cfRule type="cellIs" priority="26" dxfId="203" operator="equal" stopIfTrue="1">
      <formula>"СЕС - КСФ"</formula>
    </cfRule>
  </conditionalFormatting>
  <conditionalFormatting sqref="D1180">
    <cfRule type="cellIs" priority="21" dxfId="0" operator="notEqual" stopIfTrue="1">
      <formula>"ИЗБЕРЕТЕ ДЕЙНОСТ"</formula>
    </cfRule>
  </conditionalFormatting>
  <conditionalFormatting sqref="D1298">
    <cfRule type="cellIs" priority="20" dxfId="216" operator="equal" stopIfTrue="1">
      <formula>0</formula>
    </cfRule>
  </conditionalFormatting>
  <conditionalFormatting sqref="C1180">
    <cfRule type="cellIs" priority="19" dxfId="0" operator="notEqual" stopIfTrue="1">
      <formula>0</formula>
    </cfRule>
  </conditionalFormatting>
  <conditionalFormatting sqref="D1178">
    <cfRule type="cellIs" priority="18" dxfId="0" operator="notEqual" stopIfTrue="1">
      <formula>"ИЗБЕРЕТЕ ДЕЙНОСТ"</formula>
    </cfRule>
  </conditionalFormatting>
  <conditionalFormatting sqref="C1178">
    <cfRule type="cellIs" priority="17" dxfId="0" operator="notEqual" stopIfTrue="1">
      <formula>0</formula>
    </cfRule>
  </conditionalFormatting>
  <conditionalFormatting sqref="F1309">
    <cfRule type="cellIs" priority="16" dxfId="214" operator="equal" stopIfTrue="1">
      <formula>0</formula>
    </cfRule>
  </conditionalFormatting>
  <conditionalFormatting sqref="E1311">
    <cfRule type="cellIs" priority="11" dxfId="203" operator="equal" stopIfTrue="1">
      <formula>98</formula>
    </cfRule>
    <cfRule type="cellIs" priority="12" dxfId="204" operator="equal" stopIfTrue="1">
      <formula>96</formula>
    </cfRule>
    <cfRule type="cellIs" priority="13" dxfId="205" operator="equal" stopIfTrue="1">
      <formula>42</formula>
    </cfRule>
    <cfRule type="cellIs" priority="14" dxfId="206" operator="equal" stopIfTrue="1">
      <formula>97</formula>
    </cfRule>
    <cfRule type="cellIs" priority="15" dxfId="207" operator="equal" stopIfTrue="1">
      <formula>33</formula>
    </cfRule>
  </conditionalFormatting>
  <conditionalFormatting sqref="F1311">
    <cfRule type="cellIs" priority="6" dxfId="207" operator="equal" stopIfTrue="1">
      <formula>"ЧУЖДИ СРЕДСТВА"</formula>
    </cfRule>
    <cfRule type="cellIs" priority="7" dxfId="206" operator="equal" stopIfTrue="1">
      <formula>"СЕС - ДМП"</formula>
    </cfRule>
    <cfRule type="cellIs" priority="8" dxfId="205" operator="equal" stopIfTrue="1">
      <formula>"СЕС - РА"</formula>
    </cfRule>
    <cfRule type="cellIs" priority="9" dxfId="204" operator="equal" stopIfTrue="1">
      <formula>"СЕС - ДЕС"</formula>
    </cfRule>
    <cfRule type="cellIs" priority="10" dxfId="203" operator="equal" stopIfTrue="1">
      <formula>"СЕС - КСФ"</formula>
    </cfRule>
  </conditionalFormatting>
  <conditionalFormatting sqref="D1318">
    <cfRule type="cellIs" priority="5" dxfId="0" operator="notEqual" stopIfTrue="1">
      <formula>"ИЗБЕРЕТЕ ДЕЙНОСТ"</formula>
    </cfRule>
  </conditionalFormatting>
  <conditionalFormatting sqref="D1436">
    <cfRule type="cellIs" priority="4" dxfId="216" operator="equal" stopIfTrue="1">
      <formula>0</formula>
    </cfRule>
  </conditionalFormatting>
  <conditionalFormatting sqref="C1318">
    <cfRule type="cellIs" priority="3" dxfId="0" operator="notEqual" stopIfTrue="1">
      <formula>0</formula>
    </cfRule>
  </conditionalFormatting>
  <conditionalFormatting sqref="D1316">
    <cfRule type="cellIs" priority="2" dxfId="0" operator="notEqual" stopIfTrue="1">
      <formula>"ИЗБЕРЕТЕ ДЕЙНОСТ"</formula>
    </cfRule>
  </conditionalFormatting>
  <conditionalFormatting sqref="C1316">
    <cfRule type="cellIs" priority="1" dxfId="0" operator="notEqual" stopIfTrue="1">
      <formula>0</formula>
    </cfRule>
  </conditionalFormatting>
  <conditionalFormatting sqref="I9:J9">
    <cfRule type="cellIs" priority="101" dxfId="209" operator="between" stopIfTrue="1">
      <formula>1000000000000</formula>
      <formula>9999999999999990</formula>
    </cfRule>
    <cfRule type="cellIs" priority="102" dxfId="210" operator="between" stopIfTrue="1">
      <formula>10000000000</formula>
      <formula>999999999999</formula>
    </cfRule>
    <cfRule type="cellIs" priority="103" dxfId="211" operator="between" stopIfTrue="1">
      <formula>1000000</formula>
      <formula>99999999</formula>
    </cfRule>
    <cfRule type="cellIs" priority="104" dxfId="217" operator="between" stopIfTrue="1">
      <formula>100</formula>
      <formula>9900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 F1048:K1052 F1091:K1096 F1081:K1083 F1063:K1079 F1045:K1046 F1103:K1105 F1054:K1061 F1147:K1150 F1143:K1145 F1135:K1141 F1131:K1133">
      <formula1>999999999999999000</formula1>
    </dataValidation>
    <dataValidation type="whole" operator="lessThan" allowBlank="1" showInputMessage="1" showErrorMessage="1" error="Въвежда се цяло число!" sqref="F1124:K1129 F1117:K1122 F1156:K1156 F1107:K1115 F1085:K1088 F1098:K1101 F1152:K1154 F1186:K1190 F1229:K1234 F1219:K1221 F1201:K1217 F1183:K1184 F1241:K1243 F1192:K1199 F1285:K1288 F1281:K1283 F1273:K1279 F1269:K1271 F1262:K1267 F1255:K1260 F1294:K1294 F1245:K1253 F1223:K1226 F1236:K1239 F1290:K1292 F1324:K1328 F1367:K1372 F1357:K1359 F1339:K1355 F1321:K1322 F1379:K1381 F1330:K1337 F1423:K1426 F1419:K1421 F1411:K1417 F1407:K1409 F1400:K1405 F1393:K1398 F1432:K1432 F1383:K1391 F1361:K1364 F1374:K1377 F1428:K143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 E1044:E1160 E1182:E1298 E1320:E143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 F1089:K1089 F1102:K1102 F1227:K1227 F1240:K1240 F1365:K1365 F1378:K137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 D1040 D1178 D1316">
      <formula1>OP_LIST</formula1>
    </dataValidation>
    <dataValidation type="list" allowBlank="1" showInputMessage="1" showErrorMessage="1" promptTitle="ВЪВЕДЕТЕ ДЕЙНОСТ" sqref="D628 D766 D904 D1042 D1180 D131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45" hidden="1" customWidth="1"/>
    <col min="2" max="2" width="61.75390625" style="1471" hidden="1" customWidth="1"/>
    <col min="3" max="3" width="61.75390625" style="1445" hidden="1" customWidth="1"/>
    <col min="4" max="5" width="61.75390625" style="1445" customWidth="1"/>
    <col min="6" max="16384" width="9.125" style="1445" customWidth="1"/>
  </cols>
  <sheetData>
    <row r="1" spans="1:3" ht="14.25">
      <c r="A1" s="1443" t="s">
        <v>9</v>
      </c>
      <c r="B1" s="1444" t="s">
        <v>13</v>
      </c>
      <c r="C1" s="1443"/>
    </row>
    <row r="2" spans="1:3" ht="31.5" customHeight="1">
      <c r="A2" s="1446">
        <v>0</v>
      </c>
      <c r="B2" s="1447" t="s">
        <v>1682</v>
      </c>
      <c r="C2" s="1448" t="s">
        <v>702</v>
      </c>
    </row>
    <row r="3" spans="1:3" ht="35.25" customHeight="1">
      <c r="A3" s="1446">
        <v>33</v>
      </c>
      <c r="B3" s="1447" t="s">
        <v>1683</v>
      </c>
      <c r="C3" s="1449" t="s">
        <v>703</v>
      </c>
    </row>
    <row r="4" spans="1:3" ht="35.25" customHeight="1">
      <c r="A4" s="1446">
        <v>42</v>
      </c>
      <c r="B4" s="1447" t="s">
        <v>1684</v>
      </c>
      <c r="C4" s="1450" t="s">
        <v>704</v>
      </c>
    </row>
    <row r="5" spans="1:3" ht="30">
      <c r="A5" s="1446">
        <v>96</v>
      </c>
      <c r="B5" s="1447" t="s">
        <v>1685</v>
      </c>
      <c r="C5" s="1450" t="s">
        <v>705</v>
      </c>
    </row>
    <row r="6" spans="1:3" ht="30">
      <c r="A6" s="1446">
        <v>97</v>
      </c>
      <c r="B6" s="1447" t="s">
        <v>1686</v>
      </c>
      <c r="C6" s="1450" t="s">
        <v>706</v>
      </c>
    </row>
    <row r="7" spans="1:3" ht="30">
      <c r="A7" s="1446">
        <v>98</v>
      </c>
      <c r="B7" s="1447" t="s">
        <v>1687</v>
      </c>
      <c r="C7" s="1450" t="s">
        <v>707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6" t="s">
        <v>9</v>
      </c>
      <c r="B10" s="1557" t="s">
        <v>12</v>
      </c>
      <c r="C10" s="1556"/>
    </row>
    <row r="11" spans="1:3" ht="14.25">
      <c r="A11" s="1558"/>
      <c r="B11" s="1559" t="s">
        <v>523</v>
      </c>
      <c r="C11" s="1558"/>
    </row>
    <row r="12" spans="1:3" ht="15.75">
      <c r="A12" s="1454">
        <v>1101</v>
      </c>
      <c r="B12" s="1455" t="s">
        <v>524</v>
      </c>
      <c r="C12" s="1454">
        <v>1101</v>
      </c>
    </row>
    <row r="13" spans="1:3" ht="15.75">
      <c r="A13" s="1454">
        <v>1103</v>
      </c>
      <c r="B13" s="1456" t="s">
        <v>525</v>
      </c>
      <c r="C13" s="1454">
        <v>1103</v>
      </c>
    </row>
    <row r="14" spans="1:3" ht="15.75">
      <c r="A14" s="1454">
        <v>1104</v>
      </c>
      <c r="B14" s="1457" t="s">
        <v>526</v>
      </c>
      <c r="C14" s="1454">
        <v>1104</v>
      </c>
    </row>
    <row r="15" spans="1:3" ht="15.75">
      <c r="A15" s="1454">
        <v>1105</v>
      </c>
      <c r="B15" s="1457" t="s">
        <v>527</v>
      </c>
      <c r="C15" s="1454">
        <v>1105</v>
      </c>
    </row>
    <row r="16" spans="1:3" ht="15.75">
      <c r="A16" s="1454">
        <v>1106</v>
      </c>
      <c r="B16" s="1457" t="s">
        <v>528</v>
      </c>
      <c r="C16" s="1454">
        <v>1106</v>
      </c>
    </row>
    <row r="17" spans="1:3" ht="15.75">
      <c r="A17" s="1454">
        <v>1107</v>
      </c>
      <c r="B17" s="1457" t="s">
        <v>529</v>
      </c>
      <c r="C17" s="1454">
        <v>1107</v>
      </c>
    </row>
    <row r="18" spans="1:3" ht="15.75">
      <c r="A18" s="1454">
        <v>1108</v>
      </c>
      <c r="B18" s="1457" t="s">
        <v>530</v>
      </c>
      <c r="C18" s="1454">
        <v>1108</v>
      </c>
    </row>
    <row r="19" spans="1:3" ht="15.75">
      <c r="A19" s="1454">
        <v>1111</v>
      </c>
      <c r="B19" s="1458" t="s">
        <v>1220</v>
      </c>
      <c r="C19" s="1454">
        <v>1111</v>
      </c>
    </row>
    <row r="20" spans="1:3" ht="15.75">
      <c r="A20" s="1454">
        <v>1115</v>
      </c>
      <c r="B20" s="1458" t="s">
        <v>1221</v>
      </c>
      <c r="C20" s="1454">
        <v>1115</v>
      </c>
    </row>
    <row r="21" spans="1:3" ht="15.75">
      <c r="A21" s="1454">
        <v>1116</v>
      </c>
      <c r="B21" s="1458" t="s">
        <v>1222</v>
      </c>
      <c r="C21" s="1454">
        <v>1116</v>
      </c>
    </row>
    <row r="22" spans="1:3" ht="15.75">
      <c r="A22" s="1454">
        <v>1117</v>
      </c>
      <c r="B22" s="1458" t="s">
        <v>1223</v>
      </c>
      <c r="C22" s="1454">
        <v>1117</v>
      </c>
    </row>
    <row r="23" spans="1:3" ht="15.75">
      <c r="A23" s="1454">
        <v>1121</v>
      </c>
      <c r="B23" s="1457" t="s">
        <v>1224</v>
      </c>
      <c r="C23" s="1454">
        <v>1121</v>
      </c>
    </row>
    <row r="24" spans="1:3" ht="15.75">
      <c r="A24" s="1454">
        <v>1122</v>
      </c>
      <c r="B24" s="1457" t="s">
        <v>1225</v>
      </c>
      <c r="C24" s="1454">
        <v>1122</v>
      </c>
    </row>
    <row r="25" spans="1:3" ht="15.75">
      <c r="A25" s="1454">
        <v>1123</v>
      </c>
      <c r="B25" s="1457" t="s">
        <v>1226</v>
      </c>
      <c r="C25" s="1454">
        <v>1123</v>
      </c>
    </row>
    <row r="26" spans="1:3" ht="15.75">
      <c r="A26" s="1454">
        <v>1125</v>
      </c>
      <c r="B26" s="1459" t="s">
        <v>1227</v>
      </c>
      <c r="C26" s="1454">
        <v>1125</v>
      </c>
    </row>
    <row r="27" spans="1:3" ht="15.75">
      <c r="A27" s="1454">
        <v>1128</v>
      </c>
      <c r="B27" s="1457" t="s">
        <v>1228</v>
      </c>
      <c r="C27" s="1454">
        <v>1128</v>
      </c>
    </row>
    <row r="28" spans="1:3" ht="15.75">
      <c r="A28" s="1454">
        <v>1139</v>
      </c>
      <c r="B28" s="1460" t="s">
        <v>1229</v>
      </c>
      <c r="C28" s="1454">
        <v>1139</v>
      </c>
    </row>
    <row r="29" spans="1:3" ht="15.75">
      <c r="A29" s="1454">
        <v>1141</v>
      </c>
      <c r="B29" s="1458" t="s">
        <v>1230</v>
      </c>
      <c r="C29" s="1454">
        <v>1141</v>
      </c>
    </row>
    <row r="30" spans="1:3" ht="15.75">
      <c r="A30" s="1454">
        <v>1142</v>
      </c>
      <c r="B30" s="1457" t="s">
        <v>1231</v>
      </c>
      <c r="C30" s="1454">
        <v>1142</v>
      </c>
    </row>
    <row r="31" spans="1:3" ht="15.75">
      <c r="A31" s="1454">
        <v>1143</v>
      </c>
      <c r="B31" s="1458" t="s">
        <v>1232</v>
      </c>
      <c r="C31" s="1454">
        <v>1143</v>
      </c>
    </row>
    <row r="32" spans="1:3" ht="15.75">
      <c r="A32" s="1454">
        <v>1144</v>
      </c>
      <c r="B32" s="1458" t="s">
        <v>1233</v>
      </c>
      <c r="C32" s="1454">
        <v>1144</v>
      </c>
    </row>
    <row r="33" spans="1:3" ht="15.75">
      <c r="A33" s="1454">
        <v>1145</v>
      </c>
      <c r="B33" s="1457" t="s">
        <v>1234</v>
      </c>
      <c r="C33" s="1454">
        <v>1145</v>
      </c>
    </row>
    <row r="34" spans="1:3" ht="15.75">
      <c r="A34" s="1454">
        <v>1146</v>
      </c>
      <c r="B34" s="1458" t="s">
        <v>1235</v>
      </c>
      <c r="C34" s="1454">
        <v>1146</v>
      </c>
    </row>
    <row r="35" spans="1:3" ht="15.75">
      <c r="A35" s="1454">
        <v>1147</v>
      </c>
      <c r="B35" s="1458" t="s">
        <v>1236</v>
      </c>
      <c r="C35" s="1454">
        <v>1147</v>
      </c>
    </row>
    <row r="36" spans="1:3" ht="15.75">
      <c r="A36" s="1454">
        <v>1148</v>
      </c>
      <c r="B36" s="1458" t="s">
        <v>1237</v>
      </c>
      <c r="C36" s="1454">
        <v>1148</v>
      </c>
    </row>
    <row r="37" spans="1:3" ht="15.75">
      <c r="A37" s="1454">
        <v>1149</v>
      </c>
      <c r="B37" s="1458" t="s">
        <v>1238</v>
      </c>
      <c r="C37" s="1454">
        <v>1149</v>
      </c>
    </row>
    <row r="38" spans="1:3" ht="15.75">
      <c r="A38" s="1454">
        <v>1151</v>
      </c>
      <c r="B38" s="1458" t="s">
        <v>1239</v>
      </c>
      <c r="C38" s="1454">
        <v>1151</v>
      </c>
    </row>
    <row r="39" spans="1:3" ht="15.75">
      <c r="A39" s="1454">
        <v>1158</v>
      </c>
      <c r="B39" s="1457" t="s">
        <v>1240</v>
      </c>
      <c r="C39" s="1454">
        <v>1158</v>
      </c>
    </row>
    <row r="40" spans="1:3" ht="15.75">
      <c r="A40" s="1454">
        <v>1161</v>
      </c>
      <c r="B40" s="1457" t="s">
        <v>1241</v>
      </c>
      <c r="C40" s="1454">
        <v>1161</v>
      </c>
    </row>
    <row r="41" spans="1:3" ht="15.75">
      <c r="A41" s="1454">
        <v>1162</v>
      </c>
      <c r="B41" s="1457" t="s">
        <v>1242</v>
      </c>
      <c r="C41" s="1454">
        <v>1162</v>
      </c>
    </row>
    <row r="42" spans="1:3" ht="15.75">
      <c r="A42" s="1454">
        <v>1163</v>
      </c>
      <c r="B42" s="1457" t="s">
        <v>1243</v>
      </c>
      <c r="C42" s="1454">
        <v>1163</v>
      </c>
    </row>
    <row r="43" spans="1:3" ht="15.75">
      <c r="A43" s="1454">
        <v>1168</v>
      </c>
      <c r="B43" s="1457" t="s">
        <v>1244</v>
      </c>
      <c r="C43" s="1454">
        <v>1168</v>
      </c>
    </row>
    <row r="44" spans="1:3" ht="15.75">
      <c r="A44" s="1454">
        <v>1179</v>
      </c>
      <c r="B44" s="1458" t="s">
        <v>1245</v>
      </c>
      <c r="C44" s="1454">
        <v>1179</v>
      </c>
    </row>
    <row r="45" spans="1:3" ht="15.75">
      <c r="A45" s="1454">
        <v>2201</v>
      </c>
      <c r="B45" s="1458" t="s">
        <v>1246</v>
      </c>
      <c r="C45" s="1454">
        <v>2201</v>
      </c>
    </row>
    <row r="46" spans="1:3" ht="15.75">
      <c r="A46" s="1454">
        <v>2205</v>
      </c>
      <c r="B46" s="1457" t="s">
        <v>1247</v>
      </c>
      <c r="C46" s="1454">
        <v>2205</v>
      </c>
    </row>
    <row r="47" spans="1:3" ht="15.75">
      <c r="A47" s="1454">
        <v>2206</v>
      </c>
      <c r="B47" s="1460" t="s">
        <v>1248</v>
      </c>
      <c r="C47" s="1454">
        <v>2206</v>
      </c>
    </row>
    <row r="48" spans="1:3" ht="15.75">
      <c r="A48" s="1454">
        <v>2215</v>
      </c>
      <c r="B48" s="1457" t="s">
        <v>1249</v>
      </c>
      <c r="C48" s="1454">
        <v>2215</v>
      </c>
    </row>
    <row r="49" spans="1:3" ht="15.75">
      <c r="A49" s="1454">
        <v>2218</v>
      </c>
      <c r="B49" s="1457" t="s">
        <v>1250</v>
      </c>
      <c r="C49" s="1454">
        <v>2218</v>
      </c>
    </row>
    <row r="50" spans="1:3" ht="15.75">
      <c r="A50" s="1454">
        <v>2219</v>
      </c>
      <c r="B50" s="1457" t="s">
        <v>1251</v>
      </c>
      <c r="C50" s="1454">
        <v>2219</v>
      </c>
    </row>
    <row r="51" spans="1:3" ht="15.75">
      <c r="A51" s="1454">
        <v>2221</v>
      </c>
      <c r="B51" s="1458" t="s">
        <v>1252</v>
      </c>
      <c r="C51" s="1454">
        <v>2221</v>
      </c>
    </row>
    <row r="52" spans="1:3" ht="15.75">
      <c r="A52" s="1454">
        <v>2222</v>
      </c>
      <c r="B52" s="1461" t="s">
        <v>1253</v>
      </c>
      <c r="C52" s="1454">
        <v>2222</v>
      </c>
    </row>
    <row r="53" spans="1:3" ht="15.75">
      <c r="A53" s="1454">
        <v>2223</v>
      </c>
      <c r="B53" s="1461" t="s">
        <v>1047</v>
      </c>
      <c r="C53" s="1454">
        <v>2223</v>
      </c>
    </row>
    <row r="54" spans="1:3" ht="15.75">
      <c r="A54" s="1454">
        <v>2224</v>
      </c>
      <c r="B54" s="1460" t="s">
        <v>1254</v>
      </c>
      <c r="C54" s="1454">
        <v>2224</v>
      </c>
    </row>
    <row r="55" spans="1:3" ht="15.75">
      <c r="A55" s="1454">
        <v>2225</v>
      </c>
      <c r="B55" s="1457" t="s">
        <v>1255</v>
      </c>
      <c r="C55" s="1454">
        <v>2225</v>
      </c>
    </row>
    <row r="56" spans="1:3" ht="15.75">
      <c r="A56" s="1454">
        <v>2228</v>
      </c>
      <c r="B56" s="1457" t="s">
        <v>1256</v>
      </c>
      <c r="C56" s="1454">
        <v>2228</v>
      </c>
    </row>
    <row r="57" spans="1:3" ht="15.75">
      <c r="A57" s="1454">
        <v>2239</v>
      </c>
      <c r="B57" s="1458" t="s">
        <v>1257</v>
      </c>
      <c r="C57" s="1454">
        <v>2239</v>
      </c>
    </row>
    <row r="58" spans="1:3" ht="15.75">
      <c r="A58" s="1454">
        <v>2241</v>
      </c>
      <c r="B58" s="1461" t="s">
        <v>1258</v>
      </c>
      <c r="C58" s="1454">
        <v>2241</v>
      </c>
    </row>
    <row r="59" spans="1:3" ht="15.75">
      <c r="A59" s="1454">
        <v>2242</v>
      </c>
      <c r="B59" s="1461" t="s">
        <v>1259</v>
      </c>
      <c r="C59" s="1454">
        <v>2242</v>
      </c>
    </row>
    <row r="60" spans="1:3" ht="15.75">
      <c r="A60" s="1454">
        <v>2243</v>
      </c>
      <c r="B60" s="1461" t="s">
        <v>1260</v>
      </c>
      <c r="C60" s="1454">
        <v>2243</v>
      </c>
    </row>
    <row r="61" spans="1:3" ht="15.75">
      <c r="A61" s="1454">
        <v>2244</v>
      </c>
      <c r="B61" s="1461" t="s">
        <v>1261</v>
      </c>
      <c r="C61" s="1454">
        <v>2244</v>
      </c>
    </row>
    <row r="62" spans="1:3" ht="15.75">
      <c r="A62" s="1454">
        <v>2245</v>
      </c>
      <c r="B62" s="1462" t="s">
        <v>1262</v>
      </c>
      <c r="C62" s="1454">
        <v>2245</v>
      </c>
    </row>
    <row r="63" spans="1:3" ht="15.75">
      <c r="A63" s="1454">
        <v>2246</v>
      </c>
      <c r="B63" s="1461" t="s">
        <v>1263</v>
      </c>
      <c r="C63" s="1454">
        <v>2246</v>
      </c>
    </row>
    <row r="64" spans="1:3" ht="15.75">
      <c r="A64" s="1454">
        <v>2247</v>
      </c>
      <c r="B64" s="1461" t="s">
        <v>1264</v>
      </c>
      <c r="C64" s="1454">
        <v>2247</v>
      </c>
    </row>
    <row r="65" spans="1:3" ht="15.75">
      <c r="A65" s="1454">
        <v>2248</v>
      </c>
      <c r="B65" s="1461" t="s">
        <v>1265</v>
      </c>
      <c r="C65" s="1454">
        <v>2248</v>
      </c>
    </row>
    <row r="66" spans="1:3" ht="15.75">
      <c r="A66" s="1454">
        <v>2249</v>
      </c>
      <c r="B66" s="1461" t="s">
        <v>1266</v>
      </c>
      <c r="C66" s="1454">
        <v>2249</v>
      </c>
    </row>
    <row r="67" spans="1:3" ht="15.75">
      <c r="A67" s="1454">
        <v>2258</v>
      </c>
      <c r="B67" s="1457" t="s">
        <v>1267</v>
      </c>
      <c r="C67" s="1454">
        <v>2258</v>
      </c>
    </row>
    <row r="68" spans="1:3" ht="15.75">
      <c r="A68" s="1454">
        <v>2259</v>
      </c>
      <c r="B68" s="1460" t="s">
        <v>1268</v>
      </c>
      <c r="C68" s="1454">
        <v>2259</v>
      </c>
    </row>
    <row r="69" spans="1:3" ht="15.75">
      <c r="A69" s="1454">
        <v>2261</v>
      </c>
      <c r="B69" s="1458" t="s">
        <v>1269</v>
      </c>
      <c r="C69" s="1454">
        <v>2261</v>
      </c>
    </row>
    <row r="70" spans="1:3" ht="15.75">
      <c r="A70" s="1454">
        <v>2268</v>
      </c>
      <c r="B70" s="1457" t="s">
        <v>1270</v>
      </c>
      <c r="C70" s="1454">
        <v>2268</v>
      </c>
    </row>
    <row r="71" spans="1:3" ht="15.75">
      <c r="A71" s="1454">
        <v>2279</v>
      </c>
      <c r="B71" s="1458" t="s">
        <v>1271</v>
      </c>
      <c r="C71" s="1454">
        <v>2279</v>
      </c>
    </row>
    <row r="72" spans="1:3" ht="15.75">
      <c r="A72" s="1454">
        <v>2281</v>
      </c>
      <c r="B72" s="1460" t="s">
        <v>1272</v>
      </c>
      <c r="C72" s="1454">
        <v>2281</v>
      </c>
    </row>
    <row r="73" spans="1:3" ht="15.75">
      <c r="A73" s="1454">
        <v>2282</v>
      </c>
      <c r="B73" s="1460" t="s">
        <v>1273</v>
      </c>
      <c r="C73" s="1454">
        <v>2282</v>
      </c>
    </row>
    <row r="74" spans="1:3" ht="15.75">
      <c r="A74" s="1454">
        <v>2283</v>
      </c>
      <c r="B74" s="1460" t="s">
        <v>1274</v>
      </c>
      <c r="C74" s="1454">
        <v>2283</v>
      </c>
    </row>
    <row r="75" spans="1:3" ht="15.75">
      <c r="A75" s="1454">
        <v>2284</v>
      </c>
      <c r="B75" s="1460" t="s">
        <v>1275</v>
      </c>
      <c r="C75" s="1454">
        <v>2284</v>
      </c>
    </row>
    <row r="76" spans="1:3" ht="15.75">
      <c r="A76" s="1454">
        <v>2285</v>
      </c>
      <c r="B76" s="1460" t="s">
        <v>1276</v>
      </c>
      <c r="C76" s="1454">
        <v>2285</v>
      </c>
    </row>
    <row r="77" spans="1:3" ht="15.75">
      <c r="A77" s="1454">
        <v>2288</v>
      </c>
      <c r="B77" s="1460" t="s">
        <v>1277</v>
      </c>
      <c r="C77" s="1454">
        <v>2288</v>
      </c>
    </row>
    <row r="78" spans="1:3" ht="15.75">
      <c r="A78" s="1454">
        <v>2289</v>
      </c>
      <c r="B78" s="1460" t="s">
        <v>1278</v>
      </c>
      <c r="C78" s="1454">
        <v>2289</v>
      </c>
    </row>
    <row r="79" spans="1:3" ht="15.75">
      <c r="A79" s="1454">
        <v>3301</v>
      </c>
      <c r="B79" s="1457" t="s">
        <v>1279</v>
      </c>
      <c r="C79" s="1454">
        <v>3301</v>
      </c>
    </row>
    <row r="80" spans="1:3" ht="15.75">
      <c r="A80" s="1454">
        <v>3311</v>
      </c>
      <c r="B80" s="1457" t="s">
        <v>1048</v>
      </c>
      <c r="C80" s="1454">
        <v>3311</v>
      </c>
    </row>
    <row r="81" spans="1:3" ht="15.75">
      <c r="A81" s="1454">
        <v>3312</v>
      </c>
      <c r="B81" s="1458" t="s">
        <v>1049</v>
      </c>
      <c r="C81" s="1454">
        <v>3312</v>
      </c>
    </row>
    <row r="82" spans="1:3" ht="15.75">
      <c r="A82" s="1454">
        <v>3318</v>
      </c>
      <c r="B82" s="1460" t="s">
        <v>1280</v>
      </c>
      <c r="C82" s="1454">
        <v>3318</v>
      </c>
    </row>
    <row r="83" spans="1:3" ht="15.75">
      <c r="A83" s="1454">
        <v>3321</v>
      </c>
      <c r="B83" s="1457" t="s">
        <v>1040</v>
      </c>
      <c r="C83" s="1454">
        <v>3321</v>
      </c>
    </row>
    <row r="84" spans="1:3" ht="15.75">
      <c r="A84" s="1454">
        <v>3322</v>
      </c>
      <c r="B84" s="1458" t="s">
        <v>1041</v>
      </c>
      <c r="C84" s="1454">
        <v>3322</v>
      </c>
    </row>
    <row r="85" spans="1:3" ht="15.75">
      <c r="A85" s="1454">
        <v>3323</v>
      </c>
      <c r="B85" s="1460" t="s">
        <v>1039</v>
      </c>
      <c r="C85" s="1454">
        <v>3323</v>
      </c>
    </row>
    <row r="86" spans="1:3" ht="15.75">
      <c r="A86" s="1454">
        <v>3324</v>
      </c>
      <c r="B86" s="1460" t="s">
        <v>1281</v>
      </c>
      <c r="C86" s="1454">
        <v>3324</v>
      </c>
    </row>
    <row r="87" spans="1:3" ht="15.75">
      <c r="A87" s="1454">
        <v>3325</v>
      </c>
      <c r="B87" s="1458" t="s">
        <v>1042</v>
      </c>
      <c r="C87" s="1454">
        <v>3325</v>
      </c>
    </row>
    <row r="88" spans="1:3" ht="15.75">
      <c r="A88" s="1454">
        <v>3326</v>
      </c>
      <c r="B88" s="1457" t="s">
        <v>1043</v>
      </c>
      <c r="C88" s="1454">
        <v>3326</v>
      </c>
    </row>
    <row r="89" spans="1:3" ht="15.75">
      <c r="A89" s="1454">
        <v>3327</v>
      </c>
      <c r="B89" s="1457" t="s">
        <v>1044</v>
      </c>
      <c r="C89" s="1454">
        <v>3327</v>
      </c>
    </row>
    <row r="90" spans="1:3" ht="15.75">
      <c r="A90" s="1454">
        <v>3332</v>
      </c>
      <c r="B90" s="1457" t="s">
        <v>1282</v>
      </c>
      <c r="C90" s="1454">
        <v>3332</v>
      </c>
    </row>
    <row r="91" spans="1:3" ht="15.75">
      <c r="A91" s="1454">
        <v>3333</v>
      </c>
      <c r="B91" s="1458" t="s">
        <v>1283</v>
      </c>
      <c r="C91" s="1454">
        <v>3333</v>
      </c>
    </row>
    <row r="92" spans="1:3" ht="15.75">
      <c r="A92" s="1454">
        <v>3334</v>
      </c>
      <c r="B92" s="1458" t="s">
        <v>1362</v>
      </c>
      <c r="C92" s="1454">
        <v>3334</v>
      </c>
    </row>
    <row r="93" spans="1:3" ht="15.75">
      <c r="A93" s="1454">
        <v>3336</v>
      </c>
      <c r="B93" s="1458" t="s">
        <v>1363</v>
      </c>
      <c r="C93" s="1454">
        <v>3336</v>
      </c>
    </row>
    <row r="94" spans="1:3" ht="15.75">
      <c r="A94" s="1454">
        <v>3337</v>
      </c>
      <c r="B94" s="1457" t="s">
        <v>1045</v>
      </c>
      <c r="C94" s="1454">
        <v>3337</v>
      </c>
    </row>
    <row r="95" spans="1:3" ht="15.75">
      <c r="A95" s="1454">
        <v>3338</v>
      </c>
      <c r="B95" s="1457" t="s">
        <v>1046</v>
      </c>
      <c r="C95" s="1454">
        <v>3338</v>
      </c>
    </row>
    <row r="96" spans="1:3" ht="15.75">
      <c r="A96" s="1454">
        <v>3341</v>
      </c>
      <c r="B96" s="1458" t="s">
        <v>1364</v>
      </c>
      <c r="C96" s="1454">
        <v>3341</v>
      </c>
    </row>
    <row r="97" spans="1:3" ht="15.75">
      <c r="A97" s="1454">
        <v>3349</v>
      </c>
      <c r="B97" s="1458" t="s">
        <v>1284</v>
      </c>
      <c r="C97" s="1454">
        <v>3349</v>
      </c>
    </row>
    <row r="98" spans="1:3" ht="15.75">
      <c r="A98" s="1454">
        <v>3359</v>
      </c>
      <c r="B98" s="1458" t="s">
        <v>1285</v>
      </c>
      <c r="C98" s="1454">
        <v>3359</v>
      </c>
    </row>
    <row r="99" spans="1:3" ht="15.75">
      <c r="A99" s="1454">
        <v>3369</v>
      </c>
      <c r="B99" s="1458" t="s">
        <v>1286</v>
      </c>
      <c r="C99" s="1454">
        <v>3369</v>
      </c>
    </row>
    <row r="100" spans="1:3" ht="15.75">
      <c r="A100" s="1454">
        <v>3388</v>
      </c>
      <c r="B100" s="1457" t="s">
        <v>1966</v>
      </c>
      <c r="C100" s="1454">
        <v>3388</v>
      </c>
    </row>
    <row r="101" spans="1:3" ht="15.75">
      <c r="A101" s="1454">
        <v>3389</v>
      </c>
      <c r="B101" s="1458" t="s">
        <v>1967</v>
      </c>
      <c r="C101" s="1454">
        <v>3389</v>
      </c>
    </row>
    <row r="102" spans="1:3" ht="15.75">
      <c r="A102" s="1454">
        <v>4401</v>
      </c>
      <c r="B102" s="1457" t="s">
        <v>1968</v>
      </c>
      <c r="C102" s="1454">
        <v>4401</v>
      </c>
    </row>
    <row r="103" spans="1:3" ht="15.75">
      <c r="A103" s="1454">
        <v>4412</v>
      </c>
      <c r="B103" s="1460" t="s">
        <v>1969</v>
      </c>
      <c r="C103" s="1454">
        <v>4412</v>
      </c>
    </row>
    <row r="104" spans="1:3" ht="15.75">
      <c r="A104" s="1454">
        <v>4415</v>
      </c>
      <c r="B104" s="1458" t="s">
        <v>1970</v>
      </c>
      <c r="C104" s="1454">
        <v>4415</v>
      </c>
    </row>
    <row r="105" spans="1:3" ht="15.75">
      <c r="A105" s="1454">
        <v>4418</v>
      </c>
      <c r="B105" s="1458" t="s">
        <v>1971</v>
      </c>
      <c r="C105" s="1454">
        <v>4418</v>
      </c>
    </row>
    <row r="106" spans="1:3" ht="15.75">
      <c r="A106" s="1454">
        <v>4429</v>
      </c>
      <c r="B106" s="1457" t="s">
        <v>1972</v>
      </c>
      <c r="C106" s="1454">
        <v>4429</v>
      </c>
    </row>
    <row r="107" spans="1:3" ht="15.75">
      <c r="A107" s="1454">
        <v>4431</v>
      </c>
      <c r="B107" s="1458" t="s">
        <v>1050</v>
      </c>
      <c r="C107" s="1454">
        <v>4431</v>
      </c>
    </row>
    <row r="108" spans="1:3" ht="15.75">
      <c r="A108" s="1454">
        <v>4433</v>
      </c>
      <c r="B108" s="1458" t="s">
        <v>1973</v>
      </c>
      <c r="C108" s="1454">
        <v>4433</v>
      </c>
    </row>
    <row r="109" spans="1:3" ht="15.75">
      <c r="A109" s="1454">
        <v>4436</v>
      </c>
      <c r="B109" s="1458" t="s">
        <v>1974</v>
      </c>
      <c r="C109" s="1454">
        <v>4436</v>
      </c>
    </row>
    <row r="110" spans="1:3" ht="15.75">
      <c r="A110" s="1454">
        <v>4437</v>
      </c>
      <c r="B110" s="1459" t="s">
        <v>1975</v>
      </c>
      <c r="C110" s="1454">
        <v>4437</v>
      </c>
    </row>
    <row r="111" spans="1:3" ht="15.75">
      <c r="A111" s="1454">
        <v>4450</v>
      </c>
      <c r="B111" s="1458" t="s">
        <v>1976</v>
      </c>
      <c r="C111" s="1454">
        <v>4450</v>
      </c>
    </row>
    <row r="112" spans="1:3" ht="15.75">
      <c r="A112" s="1454">
        <v>4451</v>
      </c>
      <c r="B112" s="1463" t="s">
        <v>1977</v>
      </c>
      <c r="C112" s="1454">
        <v>4451</v>
      </c>
    </row>
    <row r="113" spans="1:3" ht="15.75">
      <c r="A113" s="1454">
        <v>4452</v>
      </c>
      <c r="B113" s="1463" t="s">
        <v>1978</v>
      </c>
      <c r="C113" s="1454">
        <v>4452</v>
      </c>
    </row>
    <row r="114" spans="1:3" ht="15.75">
      <c r="A114" s="1454">
        <v>4453</v>
      </c>
      <c r="B114" s="1463" t="s">
        <v>1979</v>
      </c>
      <c r="C114" s="1454">
        <v>4453</v>
      </c>
    </row>
    <row r="115" spans="1:3" ht="15.75">
      <c r="A115" s="1454">
        <v>4454</v>
      </c>
      <c r="B115" s="1464" t="s">
        <v>1980</v>
      </c>
      <c r="C115" s="1454">
        <v>4454</v>
      </c>
    </row>
    <row r="116" spans="1:3" ht="15.75">
      <c r="A116" s="1454">
        <v>4455</v>
      </c>
      <c r="B116" s="1464" t="s">
        <v>1051</v>
      </c>
      <c r="C116" s="1454">
        <v>4455</v>
      </c>
    </row>
    <row r="117" spans="1:3" ht="15.75">
      <c r="A117" s="1454">
        <v>4456</v>
      </c>
      <c r="B117" s="1463" t="s">
        <v>1981</v>
      </c>
      <c r="C117" s="1454">
        <v>4456</v>
      </c>
    </row>
    <row r="118" spans="1:3" ht="15.75">
      <c r="A118" s="1454">
        <v>4457</v>
      </c>
      <c r="B118" s="1465" t="s">
        <v>1052</v>
      </c>
      <c r="C118" s="1454">
        <v>4457</v>
      </c>
    </row>
    <row r="119" spans="1:3" ht="15.75">
      <c r="A119" s="1454">
        <v>4458</v>
      </c>
      <c r="B119" s="1465" t="s">
        <v>1053</v>
      </c>
      <c r="C119" s="1454">
        <v>4458</v>
      </c>
    </row>
    <row r="120" spans="1:3" ht="15.75">
      <c r="A120" s="1454">
        <v>4459</v>
      </c>
      <c r="B120" s="1465" t="s">
        <v>708</v>
      </c>
      <c r="C120" s="1454">
        <v>4459</v>
      </c>
    </row>
    <row r="121" spans="1:3" ht="15.75">
      <c r="A121" s="1454">
        <v>4465</v>
      </c>
      <c r="B121" s="1455" t="s">
        <v>1982</v>
      </c>
      <c r="C121" s="1454">
        <v>4465</v>
      </c>
    </row>
    <row r="122" spans="1:3" ht="15.75">
      <c r="A122" s="1454">
        <v>4467</v>
      </c>
      <c r="B122" s="1456" t="s">
        <v>1983</v>
      </c>
      <c r="C122" s="1454">
        <v>4467</v>
      </c>
    </row>
    <row r="123" spans="1:3" ht="15.75">
      <c r="A123" s="1454">
        <v>4468</v>
      </c>
      <c r="B123" s="1457" t="s">
        <v>1984</v>
      </c>
      <c r="C123" s="1454">
        <v>4468</v>
      </c>
    </row>
    <row r="124" spans="1:3" ht="15.75">
      <c r="A124" s="1454">
        <v>4469</v>
      </c>
      <c r="B124" s="1458" t="s">
        <v>1985</v>
      </c>
      <c r="C124" s="1454">
        <v>4469</v>
      </c>
    </row>
    <row r="125" spans="1:3" ht="15.75">
      <c r="A125" s="1454">
        <v>5501</v>
      </c>
      <c r="B125" s="1457" t="s">
        <v>1986</v>
      </c>
      <c r="C125" s="1454">
        <v>5501</v>
      </c>
    </row>
    <row r="126" spans="1:3" ht="15.75">
      <c r="A126" s="1454">
        <v>5511</v>
      </c>
      <c r="B126" s="1462" t="s">
        <v>1987</v>
      </c>
      <c r="C126" s="1454">
        <v>5511</v>
      </c>
    </row>
    <row r="127" spans="1:3" ht="15.75">
      <c r="A127" s="1454">
        <v>5512</v>
      </c>
      <c r="B127" s="1457" t="s">
        <v>1988</v>
      </c>
      <c r="C127" s="1454">
        <v>5512</v>
      </c>
    </row>
    <row r="128" spans="1:3" ht="15.75">
      <c r="A128" s="1454">
        <v>5513</v>
      </c>
      <c r="B128" s="1465" t="s">
        <v>1387</v>
      </c>
      <c r="C128" s="1454">
        <v>5513</v>
      </c>
    </row>
    <row r="129" spans="1:3" ht="15.75">
      <c r="A129" s="1454">
        <v>5514</v>
      </c>
      <c r="B129" s="1465" t="s">
        <v>1388</v>
      </c>
      <c r="C129" s="1454">
        <v>5514</v>
      </c>
    </row>
    <row r="130" spans="1:3" ht="15.75">
      <c r="A130" s="1454">
        <v>5515</v>
      </c>
      <c r="B130" s="1465" t="s">
        <v>1389</v>
      </c>
      <c r="C130" s="1454">
        <v>5515</v>
      </c>
    </row>
    <row r="131" spans="1:3" ht="15.75">
      <c r="A131" s="1454">
        <v>5516</v>
      </c>
      <c r="B131" s="1465" t="s">
        <v>1390</v>
      </c>
      <c r="C131" s="1454">
        <v>5516</v>
      </c>
    </row>
    <row r="132" spans="1:3" ht="15.75">
      <c r="A132" s="1454">
        <v>5517</v>
      </c>
      <c r="B132" s="1465" t="s">
        <v>1391</v>
      </c>
      <c r="C132" s="1454">
        <v>5517</v>
      </c>
    </row>
    <row r="133" spans="1:3" ht="15.75">
      <c r="A133" s="1454">
        <v>5518</v>
      </c>
      <c r="B133" s="1457" t="s">
        <v>1392</v>
      </c>
      <c r="C133" s="1454">
        <v>5518</v>
      </c>
    </row>
    <row r="134" spans="1:3" ht="15.75">
      <c r="A134" s="1454">
        <v>5519</v>
      </c>
      <c r="B134" s="1457" t="s">
        <v>1393</v>
      </c>
      <c r="C134" s="1454">
        <v>5519</v>
      </c>
    </row>
    <row r="135" spans="1:3" ht="15.75">
      <c r="A135" s="1454">
        <v>5521</v>
      </c>
      <c r="B135" s="1457" t="s">
        <v>1394</v>
      </c>
      <c r="C135" s="1454">
        <v>5521</v>
      </c>
    </row>
    <row r="136" spans="1:3" ht="15.75">
      <c r="A136" s="1454">
        <v>5522</v>
      </c>
      <c r="B136" s="1466" t="s">
        <v>1395</v>
      </c>
      <c r="C136" s="1454">
        <v>5522</v>
      </c>
    </row>
    <row r="137" spans="1:3" ht="15.75">
      <c r="A137" s="1454">
        <v>5524</v>
      </c>
      <c r="B137" s="1455" t="s">
        <v>1396</v>
      </c>
      <c r="C137" s="1454">
        <v>5524</v>
      </c>
    </row>
    <row r="138" spans="1:3" ht="15.75">
      <c r="A138" s="1454">
        <v>5525</v>
      </c>
      <c r="B138" s="1462" t="s">
        <v>1397</v>
      </c>
      <c r="C138" s="1454">
        <v>5525</v>
      </c>
    </row>
    <row r="139" spans="1:3" ht="15.75">
      <c r="A139" s="1454">
        <v>5526</v>
      </c>
      <c r="B139" s="1459" t="s">
        <v>1398</v>
      </c>
      <c r="C139" s="1454">
        <v>5526</v>
      </c>
    </row>
    <row r="140" spans="1:3" ht="15.75">
      <c r="A140" s="1454">
        <v>5527</v>
      </c>
      <c r="B140" s="1459" t="s">
        <v>1399</v>
      </c>
      <c r="C140" s="1454">
        <v>5527</v>
      </c>
    </row>
    <row r="141" spans="1:3" ht="15.75">
      <c r="A141" s="1454">
        <v>5528</v>
      </c>
      <c r="B141" s="1459" t="s">
        <v>1400</v>
      </c>
      <c r="C141" s="1454">
        <v>5528</v>
      </c>
    </row>
    <row r="142" spans="1:3" ht="15.75">
      <c r="A142" s="1454">
        <v>5529</v>
      </c>
      <c r="B142" s="1459" t="s">
        <v>1401</v>
      </c>
      <c r="C142" s="1454">
        <v>5529</v>
      </c>
    </row>
    <row r="143" spans="1:3" ht="15.75">
      <c r="A143" s="1454">
        <v>5530</v>
      </c>
      <c r="B143" s="1459" t="s">
        <v>1402</v>
      </c>
      <c r="C143" s="1454">
        <v>5530</v>
      </c>
    </row>
    <row r="144" spans="1:3" ht="15.75">
      <c r="A144" s="1454">
        <v>5531</v>
      </c>
      <c r="B144" s="1462" t="s">
        <v>1403</v>
      </c>
      <c r="C144" s="1454">
        <v>5531</v>
      </c>
    </row>
    <row r="145" spans="1:3" ht="15.75">
      <c r="A145" s="1454">
        <v>5532</v>
      </c>
      <c r="B145" s="1466" t="s">
        <v>1404</v>
      </c>
      <c r="C145" s="1454">
        <v>5532</v>
      </c>
    </row>
    <row r="146" spans="1:3" ht="15.75">
      <c r="A146" s="1454">
        <v>5533</v>
      </c>
      <c r="B146" s="1466" t="s">
        <v>1405</v>
      </c>
      <c r="C146" s="1454">
        <v>5533</v>
      </c>
    </row>
    <row r="147" spans="1:3" ht="15">
      <c r="A147" s="1467">
        <v>5534</v>
      </c>
      <c r="B147" s="1466" t="s">
        <v>1406</v>
      </c>
      <c r="C147" s="1467">
        <v>5534</v>
      </c>
    </row>
    <row r="148" spans="1:3" ht="15">
      <c r="A148" s="1467">
        <v>5535</v>
      </c>
      <c r="B148" s="1466" t="s">
        <v>1407</v>
      </c>
      <c r="C148" s="1467">
        <v>5535</v>
      </c>
    </row>
    <row r="149" spans="1:3" ht="15.75">
      <c r="A149" s="1454">
        <v>5538</v>
      </c>
      <c r="B149" s="1462" t="s">
        <v>1408</v>
      </c>
      <c r="C149" s="1454">
        <v>5538</v>
      </c>
    </row>
    <row r="150" spans="1:3" ht="15.75">
      <c r="A150" s="1454">
        <v>5540</v>
      </c>
      <c r="B150" s="1466" t="s">
        <v>1409</v>
      </c>
      <c r="C150" s="1454">
        <v>5540</v>
      </c>
    </row>
    <row r="151" spans="1:3" ht="15.75">
      <c r="A151" s="1454">
        <v>5541</v>
      </c>
      <c r="B151" s="1466" t="s">
        <v>1410</v>
      </c>
      <c r="C151" s="1454">
        <v>5541</v>
      </c>
    </row>
    <row r="152" spans="1:3" ht="15.75">
      <c r="A152" s="1454">
        <v>5545</v>
      </c>
      <c r="B152" s="1466" t="s">
        <v>1411</v>
      </c>
      <c r="C152" s="1454">
        <v>5545</v>
      </c>
    </row>
    <row r="153" spans="1:3" ht="15.75">
      <c r="A153" s="1454">
        <v>5546</v>
      </c>
      <c r="B153" s="1466" t="s">
        <v>1412</v>
      </c>
      <c r="C153" s="1454">
        <v>5546</v>
      </c>
    </row>
    <row r="154" spans="1:3" ht="15.75">
      <c r="A154" s="1454">
        <v>5547</v>
      </c>
      <c r="B154" s="1466" t="s">
        <v>1413</v>
      </c>
      <c r="C154" s="1454">
        <v>5547</v>
      </c>
    </row>
    <row r="155" spans="1:3" ht="15.75">
      <c r="A155" s="1454">
        <v>5548</v>
      </c>
      <c r="B155" s="1466" t="s">
        <v>1414</v>
      </c>
      <c r="C155" s="1454">
        <v>5548</v>
      </c>
    </row>
    <row r="156" spans="1:3" ht="15.75">
      <c r="A156" s="1454">
        <v>5550</v>
      </c>
      <c r="B156" s="1466" t="s">
        <v>1415</v>
      </c>
      <c r="C156" s="1454">
        <v>5550</v>
      </c>
    </row>
    <row r="157" spans="1:3" ht="15.75">
      <c r="A157" s="1454">
        <v>5551</v>
      </c>
      <c r="B157" s="1466" t="s">
        <v>1416</v>
      </c>
      <c r="C157" s="1454">
        <v>5551</v>
      </c>
    </row>
    <row r="158" spans="1:3" ht="15.75">
      <c r="A158" s="1454">
        <v>5553</v>
      </c>
      <c r="B158" s="1466" t="s">
        <v>1417</v>
      </c>
      <c r="C158" s="1454">
        <v>5553</v>
      </c>
    </row>
    <row r="159" spans="1:3" ht="15.75">
      <c r="A159" s="1454">
        <v>5554</v>
      </c>
      <c r="B159" s="1462" t="s">
        <v>1418</v>
      </c>
      <c r="C159" s="1454">
        <v>5554</v>
      </c>
    </row>
    <row r="160" spans="1:3" ht="15.75">
      <c r="A160" s="1454">
        <v>5556</v>
      </c>
      <c r="B160" s="1458" t="s">
        <v>1419</v>
      </c>
      <c r="C160" s="1454">
        <v>5556</v>
      </c>
    </row>
    <row r="161" spans="1:3" ht="15.75">
      <c r="A161" s="1454">
        <v>5561</v>
      </c>
      <c r="B161" s="1468" t="s">
        <v>1420</v>
      </c>
      <c r="C161" s="1454">
        <v>5561</v>
      </c>
    </row>
    <row r="162" spans="1:3" ht="15.75">
      <c r="A162" s="1454">
        <v>5562</v>
      </c>
      <c r="B162" s="1468" t="s">
        <v>1421</v>
      </c>
      <c r="C162" s="1454">
        <v>5562</v>
      </c>
    </row>
    <row r="163" spans="1:3" ht="15.75">
      <c r="A163" s="1454">
        <v>5588</v>
      </c>
      <c r="B163" s="1457" t="s">
        <v>1422</v>
      </c>
      <c r="C163" s="1454">
        <v>5588</v>
      </c>
    </row>
    <row r="164" spans="1:3" ht="15.75">
      <c r="A164" s="1454">
        <v>5589</v>
      </c>
      <c r="B164" s="1457" t="s">
        <v>1423</v>
      </c>
      <c r="C164" s="1454">
        <v>5589</v>
      </c>
    </row>
    <row r="165" spans="1:3" ht="15.75">
      <c r="A165" s="1454">
        <v>6601</v>
      </c>
      <c r="B165" s="1457" t="s">
        <v>1424</v>
      </c>
      <c r="C165" s="1454">
        <v>6601</v>
      </c>
    </row>
    <row r="166" spans="1:3" ht="15.75">
      <c r="A166" s="1454">
        <v>6602</v>
      </c>
      <c r="B166" s="1458" t="s">
        <v>1425</v>
      </c>
      <c r="C166" s="1454">
        <v>6602</v>
      </c>
    </row>
    <row r="167" spans="1:3" ht="15.75">
      <c r="A167" s="1454">
        <v>6603</v>
      </c>
      <c r="B167" s="1458" t="s">
        <v>1426</v>
      </c>
      <c r="C167" s="1454">
        <v>6603</v>
      </c>
    </row>
    <row r="168" spans="1:3" ht="15.75">
      <c r="A168" s="1454">
        <v>6604</v>
      </c>
      <c r="B168" s="1458" t="s">
        <v>1427</v>
      </c>
      <c r="C168" s="1454">
        <v>6604</v>
      </c>
    </row>
    <row r="169" spans="1:3" ht="15.75">
      <c r="A169" s="1454">
        <v>6605</v>
      </c>
      <c r="B169" s="1458" t="s">
        <v>1428</v>
      </c>
      <c r="C169" s="1454">
        <v>6605</v>
      </c>
    </row>
    <row r="170" spans="1:3" ht="15">
      <c r="A170" s="1467">
        <v>6606</v>
      </c>
      <c r="B170" s="1460" t="s">
        <v>1429</v>
      </c>
      <c r="C170" s="1467">
        <v>6606</v>
      </c>
    </row>
    <row r="171" spans="1:3" ht="15.75">
      <c r="A171" s="1454">
        <v>6618</v>
      </c>
      <c r="B171" s="1457" t="s">
        <v>1430</v>
      </c>
      <c r="C171" s="1454">
        <v>6618</v>
      </c>
    </row>
    <row r="172" spans="1:3" ht="15.75">
      <c r="A172" s="1454">
        <v>6619</v>
      </c>
      <c r="B172" s="1458" t="s">
        <v>1431</v>
      </c>
      <c r="C172" s="1454">
        <v>6619</v>
      </c>
    </row>
    <row r="173" spans="1:3" ht="15.75">
      <c r="A173" s="1454">
        <v>6621</v>
      </c>
      <c r="B173" s="1457" t="s">
        <v>1432</v>
      </c>
      <c r="C173" s="1454">
        <v>6621</v>
      </c>
    </row>
    <row r="174" spans="1:3" ht="15.75">
      <c r="A174" s="1454">
        <v>6622</v>
      </c>
      <c r="B174" s="1458" t="s">
        <v>1433</v>
      </c>
      <c r="C174" s="1454">
        <v>6622</v>
      </c>
    </row>
    <row r="175" spans="1:3" ht="15.75">
      <c r="A175" s="1454">
        <v>6623</v>
      </c>
      <c r="B175" s="1458" t="s">
        <v>1434</v>
      </c>
      <c r="C175" s="1454">
        <v>6623</v>
      </c>
    </row>
    <row r="176" spans="1:3" ht="15.75">
      <c r="A176" s="1454">
        <v>6624</v>
      </c>
      <c r="B176" s="1458" t="s">
        <v>1435</v>
      </c>
      <c r="C176" s="1454">
        <v>6624</v>
      </c>
    </row>
    <row r="177" spans="1:3" ht="15.75">
      <c r="A177" s="1454">
        <v>6625</v>
      </c>
      <c r="B177" s="1459" t="s">
        <v>1436</v>
      </c>
      <c r="C177" s="1454">
        <v>6625</v>
      </c>
    </row>
    <row r="178" spans="1:3" ht="15.75">
      <c r="A178" s="1454">
        <v>6626</v>
      </c>
      <c r="B178" s="1459" t="s">
        <v>1321</v>
      </c>
      <c r="C178" s="1454">
        <v>6626</v>
      </c>
    </row>
    <row r="179" spans="1:3" ht="15.75">
      <c r="A179" s="1454">
        <v>6627</v>
      </c>
      <c r="B179" s="1459" t="s">
        <v>1322</v>
      </c>
      <c r="C179" s="1454">
        <v>6627</v>
      </c>
    </row>
    <row r="180" spans="1:3" ht="15.75">
      <c r="A180" s="1454">
        <v>6628</v>
      </c>
      <c r="B180" s="1465" t="s">
        <v>1323</v>
      </c>
      <c r="C180" s="1454">
        <v>6628</v>
      </c>
    </row>
    <row r="181" spans="1:3" ht="15.75">
      <c r="A181" s="1454">
        <v>6629</v>
      </c>
      <c r="B181" s="1468" t="s">
        <v>1324</v>
      </c>
      <c r="C181" s="1454">
        <v>6629</v>
      </c>
    </row>
    <row r="182" spans="1:3" ht="15.75">
      <c r="A182" s="1469">
        <v>7701</v>
      </c>
      <c r="B182" s="1457" t="s">
        <v>1325</v>
      </c>
      <c r="C182" s="1469">
        <v>7701</v>
      </c>
    </row>
    <row r="183" spans="1:3" ht="15.75">
      <c r="A183" s="1454">
        <v>7708</v>
      </c>
      <c r="B183" s="1457" t="s">
        <v>1326</v>
      </c>
      <c r="C183" s="1454">
        <v>7708</v>
      </c>
    </row>
    <row r="184" spans="1:3" ht="15.75">
      <c r="A184" s="1454">
        <v>7711</v>
      </c>
      <c r="B184" s="1460" t="s">
        <v>1327</v>
      </c>
      <c r="C184" s="1454">
        <v>7711</v>
      </c>
    </row>
    <row r="185" spans="1:3" ht="15.75">
      <c r="A185" s="1454">
        <v>7712</v>
      </c>
      <c r="B185" s="1457" t="s">
        <v>1328</v>
      </c>
      <c r="C185" s="1454">
        <v>7712</v>
      </c>
    </row>
    <row r="186" spans="1:3" ht="15.75">
      <c r="A186" s="1454">
        <v>7713</v>
      </c>
      <c r="B186" s="1470" t="s">
        <v>1329</v>
      </c>
      <c r="C186" s="1454">
        <v>7713</v>
      </c>
    </row>
    <row r="187" spans="1:3" ht="15.75">
      <c r="A187" s="1454">
        <v>7714</v>
      </c>
      <c r="B187" s="1456" t="s">
        <v>1330</v>
      </c>
      <c r="C187" s="1454">
        <v>7714</v>
      </c>
    </row>
    <row r="188" spans="1:3" ht="15.75">
      <c r="A188" s="1454">
        <v>7718</v>
      </c>
      <c r="B188" s="1457" t="s">
        <v>1331</v>
      </c>
      <c r="C188" s="1454">
        <v>7718</v>
      </c>
    </row>
    <row r="189" spans="1:3" ht="15.75">
      <c r="A189" s="1454">
        <v>7719</v>
      </c>
      <c r="B189" s="1458" t="s">
        <v>1332</v>
      </c>
      <c r="C189" s="1454">
        <v>7719</v>
      </c>
    </row>
    <row r="190" spans="1:3" ht="15.75">
      <c r="A190" s="1454">
        <v>7731</v>
      </c>
      <c r="B190" s="1457" t="s">
        <v>1333</v>
      </c>
      <c r="C190" s="1454">
        <v>7731</v>
      </c>
    </row>
    <row r="191" spans="1:3" ht="15.75">
      <c r="A191" s="1454">
        <v>7732</v>
      </c>
      <c r="B191" s="1458" t="s">
        <v>1334</v>
      </c>
      <c r="C191" s="1454">
        <v>7732</v>
      </c>
    </row>
    <row r="192" spans="1:3" ht="15.75">
      <c r="A192" s="1454">
        <v>7733</v>
      </c>
      <c r="B192" s="1458" t="s">
        <v>1335</v>
      </c>
      <c r="C192" s="1454">
        <v>7733</v>
      </c>
    </row>
    <row r="193" spans="1:3" ht="15.75">
      <c r="A193" s="1454">
        <v>7735</v>
      </c>
      <c r="B193" s="1458" t="s">
        <v>1336</v>
      </c>
      <c r="C193" s="1454">
        <v>7735</v>
      </c>
    </row>
    <row r="194" spans="1:3" ht="15.75">
      <c r="A194" s="1454">
        <v>7736</v>
      </c>
      <c r="B194" s="1457" t="s">
        <v>1337</v>
      </c>
      <c r="C194" s="1454">
        <v>7736</v>
      </c>
    </row>
    <row r="195" spans="1:3" ht="15.75">
      <c r="A195" s="1454">
        <v>7737</v>
      </c>
      <c r="B195" s="1458" t="s">
        <v>1338</v>
      </c>
      <c r="C195" s="1454">
        <v>7737</v>
      </c>
    </row>
    <row r="196" spans="1:3" ht="15.75">
      <c r="A196" s="1454">
        <v>7738</v>
      </c>
      <c r="B196" s="1458" t="s">
        <v>1339</v>
      </c>
      <c r="C196" s="1454">
        <v>7738</v>
      </c>
    </row>
    <row r="197" spans="1:3" ht="15.75">
      <c r="A197" s="1454">
        <v>7739</v>
      </c>
      <c r="B197" s="1462" t="s">
        <v>1340</v>
      </c>
      <c r="C197" s="1454">
        <v>7739</v>
      </c>
    </row>
    <row r="198" spans="1:3" ht="15.75">
      <c r="A198" s="1454">
        <v>7740</v>
      </c>
      <c r="B198" s="1462" t="s">
        <v>1341</v>
      </c>
      <c r="C198" s="1454">
        <v>7740</v>
      </c>
    </row>
    <row r="199" spans="1:3" ht="15.75">
      <c r="A199" s="1454">
        <v>7741</v>
      </c>
      <c r="B199" s="1458" t="s">
        <v>1342</v>
      </c>
      <c r="C199" s="1454">
        <v>7741</v>
      </c>
    </row>
    <row r="200" spans="1:3" ht="15.75">
      <c r="A200" s="1454">
        <v>7742</v>
      </c>
      <c r="B200" s="1458" t="s">
        <v>1343</v>
      </c>
      <c r="C200" s="1454">
        <v>7742</v>
      </c>
    </row>
    <row r="201" spans="1:3" ht="15.75">
      <c r="A201" s="1454">
        <v>7743</v>
      </c>
      <c r="B201" s="1458" t="s">
        <v>1344</v>
      </c>
      <c r="C201" s="1454">
        <v>7743</v>
      </c>
    </row>
    <row r="202" spans="1:3" ht="15.75">
      <c r="A202" s="1454">
        <v>7744</v>
      </c>
      <c r="B202" s="1468" t="s">
        <v>1345</v>
      </c>
      <c r="C202" s="1454">
        <v>7744</v>
      </c>
    </row>
    <row r="203" spans="1:3" ht="15.75">
      <c r="A203" s="1454">
        <v>7745</v>
      </c>
      <c r="B203" s="1458" t="s">
        <v>1346</v>
      </c>
      <c r="C203" s="1454">
        <v>7745</v>
      </c>
    </row>
    <row r="204" spans="1:3" ht="15.75">
      <c r="A204" s="1454">
        <v>7746</v>
      </c>
      <c r="B204" s="1458" t="s">
        <v>1347</v>
      </c>
      <c r="C204" s="1454">
        <v>7746</v>
      </c>
    </row>
    <row r="205" spans="1:3" ht="15.75">
      <c r="A205" s="1454">
        <v>7747</v>
      </c>
      <c r="B205" s="1457" t="s">
        <v>1348</v>
      </c>
      <c r="C205" s="1454">
        <v>7747</v>
      </c>
    </row>
    <row r="206" spans="1:3" ht="15.75">
      <c r="A206" s="1454">
        <v>7748</v>
      </c>
      <c r="B206" s="1460" t="s">
        <v>1349</v>
      </c>
      <c r="C206" s="1454">
        <v>7748</v>
      </c>
    </row>
    <row r="207" spans="1:3" ht="15.75">
      <c r="A207" s="1454">
        <v>7751</v>
      </c>
      <c r="B207" s="1458" t="s">
        <v>1350</v>
      </c>
      <c r="C207" s="1454">
        <v>7751</v>
      </c>
    </row>
    <row r="208" spans="1:3" ht="15.75">
      <c r="A208" s="1454">
        <v>7752</v>
      </c>
      <c r="B208" s="1458" t="s">
        <v>1351</v>
      </c>
      <c r="C208" s="1454">
        <v>7752</v>
      </c>
    </row>
    <row r="209" spans="1:3" ht="15.75">
      <c r="A209" s="1454">
        <v>7755</v>
      </c>
      <c r="B209" s="1459" t="s">
        <v>2055</v>
      </c>
      <c r="C209" s="1454">
        <v>7755</v>
      </c>
    </row>
    <row r="210" spans="1:3" ht="15.75">
      <c r="A210" s="1454">
        <v>7758</v>
      </c>
      <c r="B210" s="1457" t="s">
        <v>2056</v>
      </c>
      <c r="C210" s="1454">
        <v>7758</v>
      </c>
    </row>
    <row r="211" spans="1:3" ht="15.75">
      <c r="A211" s="1454">
        <v>7759</v>
      </c>
      <c r="B211" s="1458" t="s">
        <v>2057</v>
      </c>
      <c r="C211" s="1454">
        <v>7759</v>
      </c>
    </row>
    <row r="212" spans="1:3" ht="15.75">
      <c r="A212" s="1454">
        <v>7761</v>
      </c>
      <c r="B212" s="1457" t="s">
        <v>2058</v>
      </c>
      <c r="C212" s="1454">
        <v>7761</v>
      </c>
    </row>
    <row r="213" spans="1:3" ht="15.75">
      <c r="A213" s="1454">
        <v>7762</v>
      </c>
      <c r="B213" s="1457" t="s">
        <v>2059</v>
      </c>
      <c r="C213" s="1454">
        <v>7762</v>
      </c>
    </row>
    <row r="214" spans="1:3" ht="15.75">
      <c r="A214" s="1454">
        <v>7768</v>
      </c>
      <c r="B214" s="1457" t="s">
        <v>2060</v>
      </c>
      <c r="C214" s="1454">
        <v>7768</v>
      </c>
    </row>
    <row r="215" spans="1:3" ht="15.75">
      <c r="A215" s="1454">
        <v>8801</v>
      </c>
      <c r="B215" s="1460" t="s">
        <v>2061</v>
      </c>
      <c r="C215" s="1454">
        <v>8801</v>
      </c>
    </row>
    <row r="216" spans="1:3" ht="15.75">
      <c r="A216" s="1454">
        <v>8802</v>
      </c>
      <c r="B216" s="1457" t="s">
        <v>2062</v>
      </c>
      <c r="C216" s="1454">
        <v>8802</v>
      </c>
    </row>
    <row r="217" spans="1:3" ht="15.75">
      <c r="A217" s="1454">
        <v>8803</v>
      </c>
      <c r="B217" s="1457" t="s">
        <v>2063</v>
      </c>
      <c r="C217" s="1454">
        <v>8803</v>
      </c>
    </row>
    <row r="218" spans="1:3" ht="15.75">
      <c r="A218" s="1454">
        <v>8804</v>
      </c>
      <c r="B218" s="1457" t="s">
        <v>2064</v>
      </c>
      <c r="C218" s="1454">
        <v>8804</v>
      </c>
    </row>
    <row r="219" spans="1:3" ht="15.75">
      <c r="A219" s="1454">
        <v>8805</v>
      </c>
      <c r="B219" s="1459" t="s">
        <v>2065</v>
      </c>
      <c r="C219" s="1454">
        <v>8805</v>
      </c>
    </row>
    <row r="220" spans="1:3" ht="15.75">
      <c r="A220" s="1454">
        <v>8807</v>
      </c>
      <c r="B220" s="1465" t="s">
        <v>2066</v>
      </c>
      <c r="C220" s="1454">
        <v>8807</v>
      </c>
    </row>
    <row r="221" spans="1:3" ht="15.75">
      <c r="A221" s="1454">
        <v>8808</v>
      </c>
      <c r="B221" s="1458" t="s">
        <v>2067</v>
      </c>
      <c r="C221" s="1454">
        <v>8808</v>
      </c>
    </row>
    <row r="222" spans="1:3" ht="15.75">
      <c r="A222" s="1454">
        <v>8809</v>
      </c>
      <c r="B222" s="1458" t="s">
        <v>2068</v>
      </c>
      <c r="C222" s="1454">
        <v>8809</v>
      </c>
    </row>
    <row r="223" spans="1:3" ht="15.75">
      <c r="A223" s="1454">
        <v>8811</v>
      </c>
      <c r="B223" s="1457" t="s">
        <v>2069</v>
      </c>
      <c r="C223" s="1454">
        <v>8811</v>
      </c>
    </row>
    <row r="224" spans="1:3" ht="15.75">
      <c r="A224" s="1454">
        <v>8813</v>
      </c>
      <c r="B224" s="1458" t="s">
        <v>2070</v>
      </c>
      <c r="C224" s="1454">
        <v>8813</v>
      </c>
    </row>
    <row r="225" spans="1:3" ht="15.75">
      <c r="A225" s="1454">
        <v>8814</v>
      </c>
      <c r="B225" s="1457" t="s">
        <v>2071</v>
      </c>
      <c r="C225" s="1454">
        <v>8814</v>
      </c>
    </row>
    <row r="226" spans="1:3" ht="15.75">
      <c r="A226" s="1454">
        <v>8815</v>
      </c>
      <c r="B226" s="1457" t="s">
        <v>2072</v>
      </c>
      <c r="C226" s="1454">
        <v>8815</v>
      </c>
    </row>
    <row r="227" spans="1:3" ht="15.75">
      <c r="A227" s="1454">
        <v>8816</v>
      </c>
      <c r="B227" s="1458" t="s">
        <v>2073</v>
      </c>
      <c r="C227" s="1454">
        <v>8816</v>
      </c>
    </row>
    <row r="228" spans="1:3" ht="15.75">
      <c r="A228" s="1454">
        <v>8817</v>
      </c>
      <c r="B228" s="1458" t="s">
        <v>253</v>
      </c>
      <c r="C228" s="1454">
        <v>8817</v>
      </c>
    </row>
    <row r="229" spans="1:3" ht="15.75">
      <c r="A229" s="1454">
        <v>8821</v>
      </c>
      <c r="B229" s="1458" t="s">
        <v>254</v>
      </c>
      <c r="C229" s="1454">
        <v>8821</v>
      </c>
    </row>
    <row r="230" spans="1:3" ht="15.75">
      <c r="A230" s="1454">
        <v>8824</v>
      </c>
      <c r="B230" s="1460" t="s">
        <v>255</v>
      </c>
      <c r="C230" s="1454">
        <v>8824</v>
      </c>
    </row>
    <row r="231" spans="1:3" ht="15.75">
      <c r="A231" s="1454">
        <v>8825</v>
      </c>
      <c r="B231" s="1460" t="s">
        <v>256</v>
      </c>
      <c r="C231" s="1454">
        <v>8825</v>
      </c>
    </row>
    <row r="232" spans="1:3" ht="15.75">
      <c r="A232" s="1454">
        <v>8826</v>
      </c>
      <c r="B232" s="1460" t="s">
        <v>257</v>
      </c>
      <c r="C232" s="1454">
        <v>8826</v>
      </c>
    </row>
    <row r="233" spans="1:3" ht="15.75">
      <c r="A233" s="1454">
        <v>8827</v>
      </c>
      <c r="B233" s="1460" t="s">
        <v>258</v>
      </c>
      <c r="C233" s="1454">
        <v>8827</v>
      </c>
    </row>
    <row r="234" spans="1:3" ht="15.75">
      <c r="A234" s="1454">
        <v>8828</v>
      </c>
      <c r="B234" s="1457" t="s">
        <v>259</v>
      </c>
      <c r="C234" s="1454">
        <v>8828</v>
      </c>
    </row>
    <row r="235" spans="1:3" ht="15.75">
      <c r="A235" s="1454">
        <v>8829</v>
      </c>
      <c r="B235" s="1457" t="s">
        <v>260</v>
      </c>
      <c r="C235" s="1454">
        <v>8829</v>
      </c>
    </row>
    <row r="236" spans="1:3" ht="15.75">
      <c r="A236" s="1454">
        <v>8831</v>
      </c>
      <c r="B236" s="1457" t="s">
        <v>261</v>
      </c>
      <c r="C236" s="1454">
        <v>8831</v>
      </c>
    </row>
    <row r="237" spans="1:3" ht="15.75">
      <c r="A237" s="1454">
        <v>8832</v>
      </c>
      <c r="B237" s="1458" t="s">
        <v>262</v>
      </c>
      <c r="C237" s="1454">
        <v>8832</v>
      </c>
    </row>
    <row r="238" spans="1:3" ht="15.75">
      <c r="A238" s="1454">
        <v>8833</v>
      </c>
      <c r="B238" s="1457" t="s">
        <v>263</v>
      </c>
      <c r="C238" s="1454">
        <v>8833</v>
      </c>
    </row>
    <row r="239" spans="1:3" ht="15.75">
      <c r="A239" s="1454">
        <v>8834</v>
      </c>
      <c r="B239" s="1458" t="s">
        <v>264</v>
      </c>
      <c r="C239" s="1454">
        <v>8834</v>
      </c>
    </row>
    <row r="240" spans="1:3" ht="15.75">
      <c r="A240" s="1454">
        <v>8835</v>
      </c>
      <c r="B240" s="1458" t="s">
        <v>1441</v>
      </c>
      <c r="C240" s="1454">
        <v>8835</v>
      </c>
    </row>
    <row r="241" spans="1:3" ht="15.75">
      <c r="A241" s="1454">
        <v>8836</v>
      </c>
      <c r="B241" s="1457" t="s">
        <v>1442</v>
      </c>
      <c r="C241" s="1454">
        <v>8836</v>
      </c>
    </row>
    <row r="242" spans="1:3" ht="15.75">
      <c r="A242" s="1454">
        <v>8837</v>
      </c>
      <c r="B242" s="1457" t="s">
        <v>1443</v>
      </c>
      <c r="C242" s="1454">
        <v>8837</v>
      </c>
    </row>
    <row r="243" spans="1:3" ht="15.75">
      <c r="A243" s="1454">
        <v>8838</v>
      </c>
      <c r="B243" s="1457" t="s">
        <v>1444</v>
      </c>
      <c r="C243" s="1454">
        <v>8838</v>
      </c>
    </row>
    <row r="244" spans="1:3" ht="15.75">
      <c r="A244" s="1454">
        <v>8839</v>
      </c>
      <c r="B244" s="1458" t="s">
        <v>1445</v>
      </c>
      <c r="C244" s="1454">
        <v>8839</v>
      </c>
    </row>
    <row r="245" spans="1:3" ht="15.75">
      <c r="A245" s="1454">
        <v>8845</v>
      </c>
      <c r="B245" s="1459" t="s">
        <v>1446</v>
      </c>
      <c r="C245" s="1454">
        <v>8845</v>
      </c>
    </row>
    <row r="246" spans="1:3" ht="15.75">
      <c r="A246" s="1454">
        <v>8848</v>
      </c>
      <c r="B246" s="1465" t="s">
        <v>1447</v>
      </c>
      <c r="C246" s="1454">
        <v>8848</v>
      </c>
    </row>
    <row r="247" spans="1:3" ht="15.75">
      <c r="A247" s="1454">
        <v>8849</v>
      </c>
      <c r="B247" s="1457" t="s">
        <v>1448</v>
      </c>
      <c r="C247" s="1454">
        <v>8849</v>
      </c>
    </row>
    <row r="248" spans="1:3" ht="15.75">
      <c r="A248" s="1454">
        <v>8851</v>
      </c>
      <c r="B248" s="1457" t="s">
        <v>1449</v>
      </c>
      <c r="C248" s="1454">
        <v>8851</v>
      </c>
    </row>
    <row r="249" spans="1:3" ht="15.75">
      <c r="A249" s="1454">
        <v>8852</v>
      </c>
      <c r="B249" s="1457" t="s">
        <v>1450</v>
      </c>
      <c r="C249" s="1454">
        <v>8852</v>
      </c>
    </row>
    <row r="250" spans="1:3" ht="15.75">
      <c r="A250" s="1454">
        <v>8853</v>
      </c>
      <c r="B250" s="1457" t="s">
        <v>1451</v>
      </c>
      <c r="C250" s="1454">
        <v>8853</v>
      </c>
    </row>
    <row r="251" spans="1:3" ht="15.75">
      <c r="A251" s="1454">
        <v>8855</v>
      </c>
      <c r="B251" s="1459" t="s">
        <v>1452</v>
      </c>
      <c r="C251" s="1454">
        <v>8855</v>
      </c>
    </row>
    <row r="252" spans="1:3" ht="15.75">
      <c r="A252" s="1454">
        <v>8858</v>
      </c>
      <c r="B252" s="1468" t="s">
        <v>1453</v>
      </c>
      <c r="C252" s="1454">
        <v>8858</v>
      </c>
    </row>
    <row r="253" spans="1:3" ht="15.75">
      <c r="A253" s="1454">
        <v>8859</v>
      </c>
      <c r="B253" s="1458" t="s">
        <v>1454</v>
      </c>
      <c r="C253" s="1454">
        <v>8859</v>
      </c>
    </row>
    <row r="254" spans="1:3" ht="15.75">
      <c r="A254" s="1454">
        <v>8861</v>
      </c>
      <c r="B254" s="1457" t="s">
        <v>1455</v>
      </c>
      <c r="C254" s="1454">
        <v>8861</v>
      </c>
    </row>
    <row r="255" spans="1:3" ht="15.75">
      <c r="A255" s="1454">
        <v>8862</v>
      </c>
      <c r="B255" s="1458" t="s">
        <v>1456</v>
      </c>
      <c r="C255" s="1454">
        <v>8862</v>
      </c>
    </row>
    <row r="256" spans="1:3" ht="15.75">
      <c r="A256" s="1454">
        <v>8863</v>
      </c>
      <c r="B256" s="1458" t="s">
        <v>1457</v>
      </c>
      <c r="C256" s="1454">
        <v>8863</v>
      </c>
    </row>
    <row r="257" spans="1:3" ht="15.75">
      <c r="A257" s="1454">
        <v>8864</v>
      </c>
      <c r="B257" s="1457" t="s">
        <v>1458</v>
      </c>
      <c r="C257" s="1454">
        <v>8864</v>
      </c>
    </row>
    <row r="258" spans="1:3" ht="15.75">
      <c r="A258" s="1454">
        <v>8865</v>
      </c>
      <c r="B258" s="1458" t="s">
        <v>1459</v>
      </c>
      <c r="C258" s="1454">
        <v>8865</v>
      </c>
    </row>
    <row r="259" spans="1:3" ht="15.75">
      <c r="A259" s="1454">
        <v>8866</v>
      </c>
      <c r="B259" s="1458" t="s">
        <v>2010</v>
      </c>
      <c r="C259" s="1454">
        <v>8866</v>
      </c>
    </row>
    <row r="260" spans="1:3" ht="15.75">
      <c r="A260" s="1454">
        <v>8867</v>
      </c>
      <c r="B260" s="1458" t="s">
        <v>2011</v>
      </c>
      <c r="C260" s="1454">
        <v>8867</v>
      </c>
    </row>
    <row r="261" spans="1:3" ht="15.75">
      <c r="A261" s="1454">
        <v>8868</v>
      </c>
      <c r="B261" s="1458" t="s">
        <v>2012</v>
      </c>
      <c r="C261" s="1454">
        <v>8868</v>
      </c>
    </row>
    <row r="262" spans="1:3" ht="15.75">
      <c r="A262" s="1454">
        <v>8869</v>
      </c>
      <c r="B262" s="1457" t="s">
        <v>2013</v>
      </c>
      <c r="C262" s="1454">
        <v>8869</v>
      </c>
    </row>
    <row r="263" spans="1:3" ht="15.75">
      <c r="A263" s="1454">
        <v>8871</v>
      </c>
      <c r="B263" s="1458" t="s">
        <v>2014</v>
      </c>
      <c r="C263" s="1454">
        <v>8871</v>
      </c>
    </row>
    <row r="264" spans="1:3" ht="15.75">
      <c r="A264" s="1454">
        <v>8872</v>
      </c>
      <c r="B264" s="1458" t="s">
        <v>1467</v>
      </c>
      <c r="C264" s="1454">
        <v>8872</v>
      </c>
    </row>
    <row r="265" spans="1:3" ht="15.75">
      <c r="A265" s="1454">
        <v>8873</v>
      </c>
      <c r="B265" s="1458" t="s">
        <v>1468</v>
      </c>
      <c r="C265" s="1454">
        <v>8873</v>
      </c>
    </row>
    <row r="266" spans="1:3" ht="16.5" customHeight="1">
      <c r="A266" s="1454">
        <v>8875</v>
      </c>
      <c r="B266" s="1458" t="s">
        <v>1469</v>
      </c>
      <c r="C266" s="1454">
        <v>8875</v>
      </c>
    </row>
    <row r="267" spans="1:3" ht="15.75">
      <c r="A267" s="1454">
        <v>8876</v>
      </c>
      <c r="B267" s="1458" t="s">
        <v>1470</v>
      </c>
      <c r="C267" s="1454">
        <v>8876</v>
      </c>
    </row>
    <row r="268" spans="1:3" ht="15.75">
      <c r="A268" s="1454">
        <v>8877</v>
      </c>
      <c r="B268" s="1457" t="s">
        <v>1471</v>
      </c>
      <c r="C268" s="1454">
        <v>8877</v>
      </c>
    </row>
    <row r="269" spans="1:3" ht="15.75">
      <c r="A269" s="1454">
        <v>8878</v>
      </c>
      <c r="B269" s="1468" t="s">
        <v>1472</v>
      </c>
      <c r="C269" s="1454">
        <v>8878</v>
      </c>
    </row>
    <row r="270" spans="1:3" ht="15.75">
      <c r="A270" s="1454">
        <v>8885</v>
      </c>
      <c r="B270" s="1460" t="s">
        <v>1473</v>
      </c>
      <c r="C270" s="1454">
        <v>8885</v>
      </c>
    </row>
    <row r="271" spans="1:3" ht="15.75">
      <c r="A271" s="1454">
        <v>8888</v>
      </c>
      <c r="B271" s="1457" t="s">
        <v>1474</v>
      </c>
      <c r="C271" s="1454">
        <v>8888</v>
      </c>
    </row>
    <row r="272" spans="1:3" ht="15.75">
      <c r="A272" s="1454">
        <v>8897</v>
      </c>
      <c r="B272" s="1457" t="s">
        <v>1475</v>
      </c>
      <c r="C272" s="1454">
        <v>8897</v>
      </c>
    </row>
    <row r="273" spans="1:3" ht="15.75">
      <c r="A273" s="1454">
        <v>8898</v>
      </c>
      <c r="B273" s="1457" t="s">
        <v>1476</v>
      </c>
      <c r="C273" s="1454">
        <v>8898</v>
      </c>
    </row>
    <row r="274" spans="1:3" ht="15.75">
      <c r="A274" s="1454">
        <v>9910</v>
      </c>
      <c r="B274" s="1460" t="s">
        <v>1477</v>
      </c>
      <c r="C274" s="1454">
        <v>9910</v>
      </c>
    </row>
    <row r="275" spans="1:3" ht="15.75">
      <c r="A275" s="1454">
        <v>9997</v>
      </c>
      <c r="B275" s="1457" t="s">
        <v>1478</v>
      </c>
      <c r="C275" s="1454">
        <v>9997</v>
      </c>
    </row>
    <row r="276" spans="1:3" ht="15.75">
      <c r="A276" s="1454">
        <v>9998</v>
      </c>
      <c r="B276" s="1457" t="s">
        <v>1479</v>
      </c>
      <c r="C276" s="1454">
        <v>9998</v>
      </c>
    </row>
    <row r="277" ht="14.25"/>
    <row r="278" ht="14.25"/>
    <row r="279" ht="14.25"/>
    <row r="280" ht="14.25"/>
    <row r="281" spans="1:2" ht="14.25">
      <c r="A281" s="1443" t="s">
        <v>9</v>
      </c>
      <c r="B281" s="1444" t="s">
        <v>11</v>
      </c>
    </row>
    <row r="282" spans="1:2" ht="14.25">
      <c r="A282" s="1472" t="s">
        <v>1480</v>
      </c>
      <c r="B282" s="1473"/>
    </row>
    <row r="283" spans="1:2" ht="14.25">
      <c r="A283" s="1472" t="s">
        <v>1688</v>
      </c>
      <c r="B283" s="1473"/>
    </row>
    <row r="284" spans="1:2" ht="14.25">
      <c r="A284" s="1474" t="s">
        <v>1689</v>
      </c>
      <c r="B284" s="1475" t="s">
        <v>1690</v>
      </c>
    </row>
    <row r="285" spans="1:2" ht="14.25">
      <c r="A285" s="1474" t="s">
        <v>1691</v>
      </c>
      <c r="B285" s="1475" t="s">
        <v>1692</v>
      </c>
    </row>
    <row r="286" spans="1:2" ht="14.25">
      <c r="A286" s="1474" t="s">
        <v>1693</v>
      </c>
      <c r="B286" s="1475" t="s">
        <v>1694</v>
      </c>
    </row>
    <row r="287" spans="1:2" ht="14.25">
      <c r="A287" s="1474" t="s">
        <v>1695</v>
      </c>
      <c r="B287" s="1475" t="s">
        <v>1696</v>
      </c>
    </row>
    <row r="288" spans="1:2" ht="14.25">
      <c r="A288" s="1474" t="s">
        <v>1697</v>
      </c>
      <c r="B288" s="1476" t="s">
        <v>1698</v>
      </c>
    </row>
    <row r="289" spans="1:2" ht="14.25">
      <c r="A289" s="1474" t="s">
        <v>1699</v>
      </c>
      <c r="B289" s="1475" t="s">
        <v>1700</v>
      </c>
    </row>
    <row r="290" spans="1:2" ht="14.25">
      <c r="A290" s="1474" t="s">
        <v>1701</v>
      </c>
      <c r="B290" s="1475" t="s">
        <v>1702</v>
      </c>
    </row>
    <row r="291" spans="1:2" ht="14.25">
      <c r="A291" s="1474" t="s">
        <v>1703</v>
      </c>
      <c r="B291" s="1476" t="s">
        <v>1704</v>
      </c>
    </row>
    <row r="292" spans="1:2" ht="14.25">
      <c r="A292" s="1474" t="s">
        <v>1705</v>
      </c>
      <c r="B292" s="1475" t="s">
        <v>1706</v>
      </c>
    </row>
    <row r="293" spans="1:2" ht="14.25">
      <c r="A293" s="1474" t="s">
        <v>1707</v>
      </c>
      <c r="B293" s="1475" t="s">
        <v>1708</v>
      </c>
    </row>
    <row r="294" spans="1:2" ht="14.25">
      <c r="A294" s="1474" t="s">
        <v>1709</v>
      </c>
      <c r="B294" s="1476" t="s">
        <v>1710</v>
      </c>
    </row>
    <row r="295" spans="1:2" ht="14.25">
      <c r="A295" s="1474" t="s">
        <v>1711</v>
      </c>
      <c r="B295" s="1477">
        <v>98315</v>
      </c>
    </row>
    <row r="296" spans="1:2" ht="14.25">
      <c r="A296" s="1472" t="s">
        <v>1712</v>
      </c>
      <c r="B296" s="1541"/>
    </row>
    <row r="297" spans="1:2" ht="14.25">
      <c r="A297" s="1474" t="s">
        <v>1481</v>
      </c>
      <c r="B297" s="1478" t="s">
        <v>1482</v>
      </c>
    </row>
    <row r="298" spans="1:2" ht="14.25">
      <c r="A298" s="1474" t="s">
        <v>1070</v>
      </c>
      <c r="B298" s="1478" t="s">
        <v>1483</v>
      </c>
    </row>
    <row r="299" spans="1:2" ht="14.25">
      <c r="A299" s="1474" t="s">
        <v>1484</v>
      </c>
      <c r="B299" s="1478" t="s">
        <v>1485</v>
      </c>
    </row>
    <row r="300" spans="1:2" ht="14.25">
      <c r="A300" s="1474" t="s">
        <v>1486</v>
      </c>
      <c r="B300" s="1478" t="s">
        <v>1487</v>
      </c>
    </row>
    <row r="301" spans="1:2" ht="14.25">
      <c r="A301" s="1474" t="s">
        <v>1488</v>
      </c>
      <c r="B301" s="1478" t="s">
        <v>1489</v>
      </c>
    </row>
    <row r="302" spans="1:2" ht="14.25">
      <c r="A302" s="1474" t="s">
        <v>1093</v>
      </c>
      <c r="B302" s="1478" t="s">
        <v>1490</v>
      </c>
    </row>
    <row r="303" spans="1:2" ht="14.25">
      <c r="A303" s="1474" t="s">
        <v>1491</v>
      </c>
      <c r="B303" s="1478" t="s">
        <v>1492</v>
      </c>
    </row>
    <row r="304" spans="1:2" ht="14.25">
      <c r="A304" s="1474" t="s">
        <v>1493</v>
      </c>
      <c r="B304" s="1478" t="s">
        <v>1494</v>
      </c>
    </row>
    <row r="305" spans="1:2" ht="14.25">
      <c r="A305" s="1474" t="s">
        <v>1495</v>
      </c>
      <c r="B305" s="1478" t="s">
        <v>1496</v>
      </c>
    </row>
    <row r="306" ht="14.25"/>
    <row r="307" ht="14.25"/>
    <row r="308" spans="1:2" ht="14.25">
      <c r="A308" s="1443" t="s">
        <v>9</v>
      </c>
      <c r="B308" s="1444" t="s">
        <v>10</v>
      </c>
    </row>
    <row r="309" ht="15.75">
      <c r="B309" s="1471" t="s">
        <v>709</v>
      </c>
    </row>
    <row r="310" ht="18.75" thickBot="1">
      <c r="B310" s="1471" t="s">
        <v>710</v>
      </c>
    </row>
    <row r="311" spans="1:2" ht="16.5">
      <c r="A311" s="1479" t="s">
        <v>1728</v>
      </c>
      <c r="B311" s="1480" t="s">
        <v>1497</v>
      </c>
    </row>
    <row r="312" spans="1:2" ht="16.5">
      <c r="A312" s="1481" t="s">
        <v>1729</v>
      </c>
      <c r="B312" s="1482" t="s">
        <v>1498</v>
      </c>
    </row>
    <row r="313" spans="1:2" ht="16.5">
      <c r="A313" s="1481" t="s">
        <v>1730</v>
      </c>
      <c r="B313" s="1483" t="s">
        <v>1499</v>
      </c>
    </row>
    <row r="314" spans="1:2" ht="16.5">
      <c r="A314" s="1481" t="s">
        <v>1731</v>
      </c>
      <c r="B314" s="1483" t="s">
        <v>1500</v>
      </c>
    </row>
    <row r="315" spans="1:2" ht="16.5">
      <c r="A315" s="1481" t="s">
        <v>1732</v>
      </c>
      <c r="B315" s="1483" t="s">
        <v>1501</v>
      </c>
    </row>
    <row r="316" spans="1:2" ht="16.5">
      <c r="A316" s="1481" t="s">
        <v>1733</v>
      </c>
      <c r="B316" s="1483" t="s">
        <v>1502</v>
      </c>
    </row>
    <row r="317" spans="1:2" ht="16.5">
      <c r="A317" s="1481" t="s">
        <v>1734</v>
      </c>
      <c r="B317" s="1483" t="s">
        <v>1503</v>
      </c>
    </row>
    <row r="318" spans="1:2" ht="16.5">
      <c r="A318" s="1481" t="s">
        <v>1735</v>
      </c>
      <c r="B318" s="1483" t="s">
        <v>1504</v>
      </c>
    </row>
    <row r="319" spans="1:2" ht="16.5">
      <c r="A319" s="1481" t="s">
        <v>1736</v>
      </c>
      <c r="B319" s="1483" t="s">
        <v>1100</v>
      </c>
    </row>
    <row r="320" spans="1:2" ht="16.5">
      <c r="A320" s="1481" t="s">
        <v>1737</v>
      </c>
      <c r="B320" s="1483" t="s">
        <v>1101</v>
      </c>
    </row>
    <row r="321" spans="1:2" ht="16.5">
      <c r="A321" s="1481" t="s">
        <v>1738</v>
      </c>
      <c r="B321" s="1483" t="s">
        <v>1102</v>
      </c>
    </row>
    <row r="322" spans="1:2" ht="16.5">
      <c r="A322" s="1481" t="s">
        <v>1739</v>
      </c>
      <c r="B322" s="1484" t="s">
        <v>1103</v>
      </c>
    </row>
    <row r="323" spans="1:2" ht="16.5">
      <c r="A323" s="1481" t="s">
        <v>1740</v>
      </c>
      <c r="B323" s="1484" t="s">
        <v>1104</v>
      </c>
    </row>
    <row r="324" spans="1:2" ht="16.5">
      <c r="A324" s="1481" t="s">
        <v>1741</v>
      </c>
      <c r="B324" s="1483" t="s">
        <v>1105</v>
      </c>
    </row>
    <row r="325" spans="1:2" ht="16.5">
      <c r="A325" s="1481" t="s">
        <v>1742</v>
      </c>
      <c r="B325" s="1483" t="s">
        <v>1106</v>
      </c>
    </row>
    <row r="326" spans="1:2" ht="16.5">
      <c r="A326" s="1481" t="s">
        <v>1743</v>
      </c>
      <c r="B326" s="1483" t="s">
        <v>1107</v>
      </c>
    </row>
    <row r="327" spans="1:2" ht="16.5">
      <c r="A327" s="1481" t="s">
        <v>1744</v>
      </c>
      <c r="B327" s="1483" t="s">
        <v>1713</v>
      </c>
    </row>
    <row r="328" spans="1:2" ht="16.5">
      <c r="A328" s="1481" t="s">
        <v>1745</v>
      </c>
      <c r="B328" s="1483" t="s">
        <v>1714</v>
      </c>
    </row>
    <row r="329" spans="1:2" ht="16.5">
      <c r="A329" s="1481" t="s">
        <v>1746</v>
      </c>
      <c r="B329" s="1483" t="s">
        <v>1108</v>
      </c>
    </row>
    <row r="330" spans="1:2" ht="16.5">
      <c r="A330" s="1481" t="s">
        <v>1747</v>
      </c>
      <c r="B330" s="1483" t="s">
        <v>1109</v>
      </c>
    </row>
    <row r="331" spans="1:2" ht="16.5">
      <c r="A331" s="1481" t="s">
        <v>1748</v>
      </c>
      <c r="B331" s="1483" t="s">
        <v>1715</v>
      </c>
    </row>
    <row r="332" spans="1:2" ht="16.5">
      <c r="A332" s="1481" t="s">
        <v>1749</v>
      </c>
      <c r="B332" s="1483" t="s">
        <v>1110</v>
      </c>
    </row>
    <row r="333" spans="1:2" ht="16.5">
      <c r="A333" s="1481" t="s">
        <v>1750</v>
      </c>
      <c r="B333" s="1483" t="s">
        <v>1111</v>
      </c>
    </row>
    <row r="334" spans="1:2" ht="32.25" customHeight="1">
      <c r="A334" s="1485" t="s">
        <v>1751</v>
      </c>
      <c r="B334" s="1486" t="s">
        <v>2038</v>
      </c>
    </row>
    <row r="335" spans="1:2" ht="16.5">
      <c r="A335" s="1487" t="s">
        <v>1752</v>
      </c>
      <c r="B335" s="1488" t="s">
        <v>2039</v>
      </c>
    </row>
    <row r="336" spans="1:2" ht="16.5">
      <c r="A336" s="1487" t="s">
        <v>1753</v>
      </c>
      <c r="B336" s="1488" t="s">
        <v>2040</v>
      </c>
    </row>
    <row r="337" spans="1:2" ht="16.5">
      <c r="A337" s="1487" t="s">
        <v>1754</v>
      </c>
      <c r="B337" s="1488" t="s">
        <v>1716</v>
      </c>
    </row>
    <row r="338" spans="1:2" ht="16.5">
      <c r="A338" s="1481" t="s">
        <v>1755</v>
      </c>
      <c r="B338" s="1483" t="s">
        <v>2041</v>
      </c>
    </row>
    <row r="339" spans="1:2" ht="16.5">
      <c r="A339" s="1481" t="s">
        <v>1756</v>
      </c>
      <c r="B339" s="1483" t="s">
        <v>2042</v>
      </c>
    </row>
    <row r="340" spans="1:2" ht="16.5">
      <c r="A340" s="1481" t="s">
        <v>1757</v>
      </c>
      <c r="B340" s="1483" t="s">
        <v>1717</v>
      </c>
    </row>
    <row r="341" spans="1:2" ht="16.5">
      <c r="A341" s="1481" t="s">
        <v>1758</v>
      </c>
      <c r="B341" s="1483" t="s">
        <v>2043</v>
      </c>
    </row>
    <row r="342" spans="1:2" ht="16.5">
      <c r="A342" s="1481" t="s">
        <v>1759</v>
      </c>
      <c r="B342" s="1483" t="s">
        <v>2044</v>
      </c>
    </row>
    <row r="343" spans="1:2" ht="16.5">
      <c r="A343" s="1481" t="s">
        <v>1760</v>
      </c>
      <c r="B343" s="1483" t="s">
        <v>2045</v>
      </c>
    </row>
    <row r="344" spans="1:2" ht="16.5">
      <c r="A344" s="1481" t="s">
        <v>1761</v>
      </c>
      <c r="B344" s="1488" t="s">
        <v>2046</v>
      </c>
    </row>
    <row r="345" spans="1:2" ht="16.5">
      <c r="A345" s="1481" t="s">
        <v>1762</v>
      </c>
      <c r="B345" s="1488" t="s">
        <v>2047</v>
      </c>
    </row>
    <row r="346" spans="1:2" ht="16.5">
      <c r="A346" s="1481" t="s">
        <v>1763</v>
      </c>
      <c r="B346" s="1488" t="s">
        <v>1718</v>
      </c>
    </row>
    <row r="347" spans="1:2" ht="16.5">
      <c r="A347" s="1481" t="s">
        <v>1764</v>
      </c>
      <c r="B347" s="1483" t="s">
        <v>2048</v>
      </c>
    </row>
    <row r="348" spans="1:2" ht="16.5">
      <c r="A348" s="1481" t="s">
        <v>1765</v>
      </c>
      <c r="B348" s="1483" t="s">
        <v>2049</v>
      </c>
    </row>
    <row r="349" spans="1:2" ht="16.5">
      <c r="A349" s="1481" t="s">
        <v>1766</v>
      </c>
      <c r="B349" s="1488" t="s">
        <v>2050</v>
      </c>
    </row>
    <row r="350" spans="1:2" ht="16.5">
      <c r="A350" s="1481" t="s">
        <v>1767</v>
      </c>
      <c r="B350" s="1483" t="s">
        <v>2051</v>
      </c>
    </row>
    <row r="351" spans="1:2" ht="16.5">
      <c r="A351" s="1481" t="s">
        <v>1768</v>
      </c>
      <c r="B351" s="1483" t="s">
        <v>2052</v>
      </c>
    </row>
    <row r="352" spans="1:2" ht="16.5">
      <c r="A352" s="1481" t="s">
        <v>1769</v>
      </c>
      <c r="B352" s="1483" t="s">
        <v>2053</v>
      </c>
    </row>
    <row r="353" spans="1:2" ht="16.5">
      <c r="A353" s="1481" t="s">
        <v>1770</v>
      </c>
      <c r="B353" s="1483" t="s">
        <v>2054</v>
      </c>
    </row>
    <row r="354" spans="1:2" ht="16.5">
      <c r="A354" s="1481" t="s">
        <v>1771</v>
      </c>
      <c r="B354" s="1483" t="s">
        <v>1719</v>
      </c>
    </row>
    <row r="355" spans="1:2" ht="16.5">
      <c r="A355" s="1481" t="s">
        <v>1772</v>
      </c>
      <c r="B355" s="1483" t="s">
        <v>1287</v>
      </c>
    </row>
    <row r="356" spans="1:2" ht="16.5">
      <c r="A356" s="1481" t="s">
        <v>1773</v>
      </c>
      <c r="B356" s="1483" t="s">
        <v>1288</v>
      </c>
    </row>
    <row r="357" spans="1:2" ht="16.5">
      <c r="A357" s="1489" t="s">
        <v>1774</v>
      </c>
      <c r="B357" s="1490" t="s">
        <v>1289</v>
      </c>
    </row>
    <row r="358" spans="1:2" ht="16.5">
      <c r="A358" s="1491" t="s">
        <v>1775</v>
      </c>
      <c r="B358" s="1492" t="s">
        <v>1290</v>
      </c>
    </row>
    <row r="359" spans="1:2" ht="16.5">
      <c r="A359" s="1491" t="s">
        <v>1776</v>
      </c>
      <c r="B359" s="1492" t="s">
        <v>1291</v>
      </c>
    </row>
    <row r="360" spans="1:2" ht="16.5">
      <c r="A360" s="1491" t="s">
        <v>1777</v>
      </c>
      <c r="B360" s="1492" t="s">
        <v>1292</v>
      </c>
    </row>
    <row r="361" spans="1:2" ht="17.25" thickBot="1">
      <c r="A361" s="1493" t="s">
        <v>1778</v>
      </c>
      <c r="B361" s="1494" t="s">
        <v>1293</v>
      </c>
    </row>
    <row r="362" spans="1:256" ht="18">
      <c r="A362" s="1542"/>
      <c r="B362" s="1495" t="s">
        <v>711</v>
      </c>
      <c r="E362" s="1496"/>
      <c r="F362" s="1496"/>
      <c r="G362" s="1496"/>
      <c r="H362" s="1496"/>
      <c r="I362" s="1496"/>
      <c r="J362" s="1496"/>
      <c r="K362" s="1496"/>
      <c r="L362" s="1496"/>
      <c r="M362" s="1496"/>
      <c r="N362" s="1496"/>
      <c r="O362" s="1496"/>
      <c r="P362" s="1496"/>
      <c r="Q362" s="1496"/>
      <c r="R362" s="1496"/>
      <c r="S362" s="1496"/>
      <c r="T362" s="1496"/>
      <c r="U362" s="1496"/>
      <c r="V362" s="1496"/>
      <c r="W362" s="1496"/>
      <c r="X362" s="1496"/>
      <c r="Y362" s="1496"/>
      <c r="Z362" s="1496"/>
      <c r="AA362" s="1496"/>
      <c r="AB362" s="1496"/>
      <c r="AC362" s="1496"/>
      <c r="AD362" s="1496"/>
      <c r="AE362" s="1496"/>
      <c r="AF362" s="1496"/>
      <c r="AG362" s="1496"/>
      <c r="AH362" s="1496"/>
      <c r="AI362" s="1496"/>
      <c r="AJ362" s="1496"/>
      <c r="AK362" s="1496"/>
      <c r="AL362" s="1496"/>
      <c r="AM362" s="1496"/>
      <c r="AN362" s="1496"/>
      <c r="AO362" s="1496"/>
      <c r="AP362" s="1496"/>
      <c r="AQ362" s="1496"/>
      <c r="AR362" s="1496"/>
      <c r="AS362" s="1496"/>
      <c r="AT362" s="1496"/>
      <c r="AU362" s="1496"/>
      <c r="AV362" s="1496"/>
      <c r="AW362" s="1496"/>
      <c r="AX362" s="1496"/>
      <c r="AY362" s="1496"/>
      <c r="AZ362" s="1496"/>
      <c r="BA362" s="1496"/>
      <c r="BB362" s="1496"/>
      <c r="BC362" s="1496"/>
      <c r="BD362" s="1496"/>
      <c r="BE362" s="1496"/>
      <c r="BF362" s="1496"/>
      <c r="BG362" s="1496"/>
      <c r="BH362" s="1496"/>
      <c r="BI362" s="1496"/>
      <c r="BJ362" s="1496"/>
      <c r="BK362" s="1496"/>
      <c r="BL362" s="1496"/>
      <c r="BM362" s="1496"/>
      <c r="BN362" s="1496"/>
      <c r="BO362" s="1496"/>
      <c r="BP362" s="1496"/>
      <c r="BQ362" s="1496"/>
      <c r="BR362" s="1496"/>
      <c r="BS362" s="1496"/>
      <c r="BT362" s="1496"/>
      <c r="BU362" s="1496"/>
      <c r="BV362" s="1496"/>
      <c r="BW362" s="1496"/>
      <c r="BX362" s="1496"/>
      <c r="BY362" s="1496"/>
      <c r="BZ362" s="1496"/>
      <c r="CA362" s="1496"/>
      <c r="CB362" s="1496"/>
      <c r="CC362" s="1496"/>
      <c r="CD362" s="1496"/>
      <c r="CE362" s="1496"/>
      <c r="CF362" s="1496"/>
      <c r="CG362" s="1496"/>
      <c r="CH362" s="1496"/>
      <c r="CI362" s="1496"/>
      <c r="CJ362" s="1496"/>
      <c r="CK362" s="1496"/>
      <c r="CL362" s="1496"/>
      <c r="CM362" s="1496"/>
      <c r="CN362" s="1496"/>
      <c r="CO362" s="1496"/>
      <c r="CP362" s="1496"/>
      <c r="CQ362" s="1496"/>
      <c r="CR362" s="1496"/>
      <c r="CS362" s="1496"/>
      <c r="CT362" s="1496"/>
      <c r="CU362" s="1496"/>
      <c r="CV362" s="1496"/>
      <c r="CW362" s="1496"/>
      <c r="CX362" s="1496"/>
      <c r="CY362" s="1496"/>
      <c r="CZ362" s="1496"/>
      <c r="DA362" s="1496"/>
      <c r="DB362" s="1496"/>
      <c r="DC362" s="1496"/>
      <c r="DD362" s="1496"/>
      <c r="DE362" s="1496"/>
      <c r="DF362" s="1496"/>
      <c r="DG362" s="1496"/>
      <c r="DH362" s="1496"/>
      <c r="DI362" s="1496"/>
      <c r="DJ362" s="1496"/>
      <c r="DK362" s="1496"/>
      <c r="DL362" s="1496"/>
      <c r="DM362" s="1496"/>
      <c r="DN362" s="1496"/>
      <c r="DO362" s="1496"/>
      <c r="DP362" s="1496"/>
      <c r="DQ362" s="1496"/>
      <c r="DR362" s="1496"/>
      <c r="DS362" s="1496"/>
      <c r="DT362" s="1496"/>
      <c r="DU362" s="1496"/>
      <c r="DV362" s="1496"/>
      <c r="DW362" s="1496"/>
      <c r="DX362" s="1496"/>
      <c r="DY362" s="1496"/>
      <c r="DZ362" s="1496"/>
      <c r="EA362" s="1496"/>
      <c r="EB362" s="1496"/>
      <c r="EC362" s="1496"/>
      <c r="ED362" s="1496"/>
      <c r="EE362" s="1496"/>
      <c r="EF362" s="1496"/>
      <c r="EG362" s="1496"/>
      <c r="EH362" s="1496"/>
      <c r="EI362" s="1496"/>
      <c r="EJ362" s="1496"/>
      <c r="EK362" s="1496"/>
      <c r="EL362" s="1496"/>
      <c r="EM362" s="1496"/>
      <c r="EN362" s="1496"/>
      <c r="EO362" s="1496"/>
      <c r="EP362" s="1496"/>
      <c r="EQ362" s="1496"/>
      <c r="ER362" s="1496"/>
      <c r="ES362" s="1496"/>
      <c r="ET362" s="1496"/>
      <c r="EU362" s="1496"/>
      <c r="EV362" s="1496"/>
      <c r="EW362" s="1496"/>
      <c r="EX362" s="1496"/>
      <c r="EY362" s="1496"/>
      <c r="EZ362" s="1496"/>
      <c r="FA362" s="1496"/>
      <c r="FB362" s="1496"/>
      <c r="FC362" s="1496"/>
      <c r="FD362" s="1496"/>
      <c r="FE362" s="1496"/>
      <c r="FF362" s="1496"/>
      <c r="FG362" s="1496"/>
      <c r="FH362" s="1496"/>
      <c r="FI362" s="1496"/>
      <c r="FJ362" s="1496"/>
      <c r="FK362" s="1496"/>
      <c r="FL362" s="1496"/>
      <c r="FM362" s="1496"/>
      <c r="FN362" s="1496"/>
      <c r="FO362" s="1496"/>
      <c r="FP362" s="1496"/>
      <c r="FQ362" s="1496"/>
      <c r="FR362" s="1496"/>
      <c r="FS362" s="1496"/>
      <c r="FT362" s="1496"/>
      <c r="FU362" s="1496"/>
      <c r="FV362" s="1496"/>
      <c r="FW362" s="1496"/>
      <c r="FX362" s="1496"/>
      <c r="FY362" s="1496"/>
      <c r="FZ362" s="1496"/>
      <c r="GA362" s="1496"/>
      <c r="GB362" s="1496"/>
      <c r="GC362" s="1496"/>
      <c r="GD362" s="1496"/>
      <c r="GE362" s="1496"/>
      <c r="GF362" s="1496"/>
      <c r="GG362" s="1496"/>
      <c r="GH362" s="1496"/>
      <c r="GI362" s="1496"/>
      <c r="GJ362" s="1496"/>
      <c r="GK362" s="1496"/>
      <c r="GL362" s="1496"/>
      <c r="GM362" s="1496"/>
      <c r="GN362" s="1496"/>
      <c r="GO362" s="1496"/>
      <c r="GP362" s="1496"/>
      <c r="GQ362" s="1496"/>
      <c r="GR362" s="1496"/>
      <c r="GS362" s="1496"/>
      <c r="GT362" s="1496"/>
      <c r="GU362" s="1496"/>
      <c r="GV362" s="1496"/>
      <c r="GW362" s="1496"/>
      <c r="GX362" s="1496"/>
      <c r="GY362" s="1496"/>
      <c r="GZ362" s="1496"/>
      <c r="HA362" s="1496"/>
      <c r="HB362" s="1496"/>
      <c r="HC362" s="1496"/>
      <c r="HD362" s="1496"/>
      <c r="HE362" s="1496"/>
      <c r="HF362" s="1496"/>
      <c r="HG362" s="1496"/>
      <c r="HH362" s="1496"/>
      <c r="HI362" s="1496"/>
      <c r="HJ362" s="1496"/>
      <c r="HK362" s="1496"/>
      <c r="HL362" s="1496"/>
      <c r="HM362" s="1496"/>
      <c r="HN362" s="1496"/>
      <c r="HO362" s="1496"/>
      <c r="HP362" s="1496"/>
      <c r="HQ362" s="1496"/>
      <c r="HR362" s="1496"/>
      <c r="HS362" s="1496"/>
      <c r="HT362" s="1496"/>
      <c r="HU362" s="1496"/>
      <c r="HV362" s="1496"/>
      <c r="HW362" s="1496"/>
      <c r="HX362" s="1496"/>
      <c r="HY362" s="1496"/>
      <c r="HZ362" s="1496"/>
      <c r="IA362" s="1496"/>
      <c r="IB362" s="1496"/>
      <c r="IC362" s="1496"/>
      <c r="ID362" s="1496"/>
      <c r="IE362" s="1496"/>
      <c r="IF362" s="1496"/>
      <c r="IG362" s="1496"/>
      <c r="IH362" s="1496"/>
      <c r="II362" s="1496"/>
      <c r="IJ362" s="1496"/>
      <c r="IK362" s="1496"/>
      <c r="IL362" s="1496"/>
      <c r="IM362" s="1496"/>
      <c r="IN362" s="1496"/>
      <c r="IO362" s="1496"/>
      <c r="IP362" s="1496"/>
      <c r="IQ362" s="1496"/>
      <c r="IR362" s="1496"/>
      <c r="IS362" s="1496"/>
      <c r="IT362" s="1496"/>
      <c r="IU362" s="1496"/>
      <c r="IV362" s="1496"/>
    </row>
    <row r="363" spans="1:2" ht="18">
      <c r="A363" s="1543"/>
      <c r="B363" s="1498" t="s">
        <v>712</v>
      </c>
    </row>
    <row r="364" spans="1:2" ht="18">
      <c r="A364" s="1543"/>
      <c r="B364" s="1499" t="s">
        <v>713</v>
      </c>
    </row>
    <row r="365" spans="1:2" ht="18">
      <c r="A365" s="1501" t="s">
        <v>1779</v>
      </c>
      <c r="B365" s="1500" t="s">
        <v>714</v>
      </c>
    </row>
    <row r="366" spans="1:2" ht="18">
      <c r="A366" s="1501" t="s">
        <v>1780</v>
      </c>
      <c r="B366" s="1502" t="s">
        <v>715</v>
      </c>
    </row>
    <row r="367" spans="1:2" ht="18">
      <c r="A367" s="1501" t="s">
        <v>1781</v>
      </c>
      <c r="B367" s="1503" t="s">
        <v>716</v>
      </c>
    </row>
    <row r="368" spans="1:2" ht="18">
      <c r="A368" s="1501" t="s">
        <v>1782</v>
      </c>
      <c r="B368" s="1503" t="s">
        <v>717</v>
      </c>
    </row>
    <row r="369" spans="1:2" ht="18">
      <c r="A369" s="1501" t="s">
        <v>1783</v>
      </c>
      <c r="B369" s="1503" t="s">
        <v>718</v>
      </c>
    </row>
    <row r="370" spans="1:2" ht="18">
      <c r="A370" s="1501" t="s">
        <v>1784</v>
      </c>
      <c r="B370" s="1503" t="s">
        <v>719</v>
      </c>
    </row>
    <row r="371" spans="1:2" ht="18">
      <c r="A371" s="1501" t="s">
        <v>1785</v>
      </c>
      <c r="B371" s="1503" t="s">
        <v>720</v>
      </c>
    </row>
    <row r="372" spans="1:2" ht="18">
      <c r="A372" s="1501" t="s">
        <v>1786</v>
      </c>
      <c r="B372" s="1504" t="s">
        <v>721</v>
      </c>
    </row>
    <row r="373" spans="1:2" ht="18">
      <c r="A373" s="1501" t="s">
        <v>1787</v>
      </c>
      <c r="B373" s="1504" t="s">
        <v>722</v>
      </c>
    </row>
    <row r="374" spans="1:2" ht="18">
      <c r="A374" s="1501" t="s">
        <v>1788</v>
      </c>
      <c r="B374" s="1504" t="s">
        <v>723</v>
      </c>
    </row>
    <row r="375" spans="1:2" ht="18">
      <c r="A375" s="1501" t="s">
        <v>1789</v>
      </c>
      <c r="B375" s="1504" t="s">
        <v>724</v>
      </c>
    </row>
    <row r="376" spans="1:2" ht="18">
      <c r="A376" s="1501" t="s">
        <v>1790</v>
      </c>
      <c r="B376" s="1505" t="s">
        <v>725</v>
      </c>
    </row>
    <row r="377" spans="1:2" ht="18">
      <c r="A377" s="1501" t="s">
        <v>1791</v>
      </c>
      <c r="B377" s="1505" t="s">
        <v>726</v>
      </c>
    </row>
    <row r="378" spans="1:2" ht="18">
      <c r="A378" s="1501" t="s">
        <v>1792</v>
      </c>
      <c r="B378" s="1504" t="s">
        <v>727</v>
      </c>
    </row>
    <row r="379" spans="1:5" ht="18">
      <c r="A379" s="1501" t="s">
        <v>1793</v>
      </c>
      <c r="B379" s="1504" t="s">
        <v>728</v>
      </c>
      <c r="C379" s="1506" t="s">
        <v>326</v>
      </c>
      <c r="E379" s="1507"/>
    </row>
    <row r="380" spans="1:5" ht="18">
      <c r="A380" s="1501" t="s">
        <v>1794</v>
      </c>
      <c r="B380" s="1503" t="s">
        <v>729</v>
      </c>
      <c r="C380" s="1506" t="s">
        <v>326</v>
      </c>
      <c r="E380" s="1507"/>
    </row>
    <row r="381" spans="1:5" ht="18">
      <c r="A381" s="1501" t="s">
        <v>1795</v>
      </c>
      <c r="B381" s="1504" t="s">
        <v>730</v>
      </c>
      <c r="C381" s="1506" t="s">
        <v>326</v>
      </c>
      <c r="E381" s="1507"/>
    </row>
    <row r="382" spans="1:5" ht="18">
      <c r="A382" s="1501" t="s">
        <v>1796</v>
      </c>
      <c r="B382" s="1504" t="s">
        <v>731</v>
      </c>
      <c r="C382" s="1506" t="s">
        <v>326</v>
      </c>
      <c r="E382" s="1507"/>
    </row>
    <row r="383" spans="1:5" ht="18">
      <c r="A383" s="1501" t="s">
        <v>1797</v>
      </c>
      <c r="B383" s="1504" t="s">
        <v>732</v>
      </c>
      <c r="C383" s="1506" t="s">
        <v>326</v>
      </c>
      <c r="E383" s="1507"/>
    </row>
    <row r="384" spans="1:5" ht="18">
      <c r="A384" s="1501" t="s">
        <v>1798</v>
      </c>
      <c r="B384" s="1504" t="s">
        <v>733</v>
      </c>
      <c r="C384" s="1506" t="s">
        <v>326</v>
      </c>
      <c r="E384" s="1507"/>
    </row>
    <row r="385" spans="1:5" ht="18">
      <c r="A385" s="1501" t="s">
        <v>1799</v>
      </c>
      <c r="B385" s="1504" t="s">
        <v>734</v>
      </c>
      <c r="C385" s="1506" t="s">
        <v>326</v>
      </c>
      <c r="E385" s="1507"/>
    </row>
    <row r="386" spans="1:5" ht="18">
      <c r="A386" s="1501" t="s">
        <v>1800</v>
      </c>
      <c r="B386" s="1504" t="s">
        <v>735</v>
      </c>
      <c r="C386" s="1506" t="s">
        <v>326</v>
      </c>
      <c r="E386" s="1507"/>
    </row>
    <row r="387" spans="1:5" ht="18">
      <c r="A387" s="1501" t="s">
        <v>1801</v>
      </c>
      <c r="B387" s="1504" t="s">
        <v>736</v>
      </c>
      <c r="C387" s="1506" t="s">
        <v>326</v>
      </c>
      <c r="E387" s="1507"/>
    </row>
    <row r="388" spans="1:5" ht="18">
      <c r="A388" s="1501" t="s">
        <v>1802</v>
      </c>
      <c r="B388" s="1503" t="s">
        <v>737</v>
      </c>
      <c r="C388" s="1506" t="s">
        <v>326</v>
      </c>
      <c r="E388" s="1507"/>
    </row>
    <row r="389" spans="1:5" ht="18">
      <c r="A389" s="1501" t="s">
        <v>1803</v>
      </c>
      <c r="B389" s="1504" t="s">
        <v>738</v>
      </c>
      <c r="C389" s="1506" t="s">
        <v>326</v>
      </c>
      <c r="E389" s="1507"/>
    </row>
    <row r="390" spans="1:5" ht="18">
      <c r="A390" s="1501" t="s">
        <v>1804</v>
      </c>
      <c r="B390" s="1503" t="s">
        <v>739</v>
      </c>
      <c r="C390" s="1506" t="s">
        <v>326</v>
      </c>
      <c r="E390" s="1507"/>
    </row>
    <row r="391" spans="1:5" ht="18">
      <c r="A391" s="1501" t="s">
        <v>1805</v>
      </c>
      <c r="B391" s="1503" t="s">
        <v>740</v>
      </c>
      <c r="C391" s="1506" t="s">
        <v>326</v>
      </c>
      <c r="E391" s="1507"/>
    </row>
    <row r="392" spans="1:5" ht="18">
      <c r="A392" s="1501" t="s">
        <v>1806</v>
      </c>
      <c r="B392" s="1503" t="s">
        <v>741</v>
      </c>
      <c r="C392" s="1506" t="s">
        <v>326</v>
      </c>
      <c r="E392" s="1507"/>
    </row>
    <row r="393" spans="1:5" ht="18">
      <c r="A393" s="1501" t="s">
        <v>1807</v>
      </c>
      <c r="B393" s="1503" t="s">
        <v>742</v>
      </c>
      <c r="C393" s="1506" t="s">
        <v>326</v>
      </c>
      <c r="E393" s="1507"/>
    </row>
    <row r="394" spans="1:5" ht="18">
      <c r="A394" s="1501" t="s">
        <v>1808</v>
      </c>
      <c r="B394" s="1503" t="s">
        <v>743</v>
      </c>
      <c r="C394" s="1506" t="s">
        <v>326</v>
      </c>
      <c r="E394" s="1507"/>
    </row>
    <row r="395" spans="1:5" ht="18">
      <c r="A395" s="1501" t="s">
        <v>1809</v>
      </c>
      <c r="B395" s="1503" t="s">
        <v>744</v>
      </c>
      <c r="C395" s="1506" t="s">
        <v>326</v>
      </c>
      <c r="E395" s="1507"/>
    </row>
    <row r="396" spans="1:5" ht="18">
      <c r="A396" s="1501" t="s">
        <v>1810</v>
      </c>
      <c r="B396" s="1503" t="s">
        <v>745</v>
      </c>
      <c r="C396" s="1506" t="s">
        <v>326</v>
      </c>
      <c r="E396" s="1507"/>
    </row>
    <row r="397" spans="1:5" ht="18">
      <c r="A397" s="1501" t="s">
        <v>1811</v>
      </c>
      <c r="B397" s="1503" t="s">
        <v>746</v>
      </c>
      <c r="C397" s="1506" t="s">
        <v>326</v>
      </c>
      <c r="E397" s="1507"/>
    </row>
    <row r="398" spans="1:5" ht="31.5">
      <c r="A398" s="1501" t="s">
        <v>1812</v>
      </c>
      <c r="B398" s="1508" t="s">
        <v>747</v>
      </c>
      <c r="C398" s="1506" t="s">
        <v>326</v>
      </c>
      <c r="E398" s="1507"/>
    </row>
    <row r="399" spans="1:5" ht="18">
      <c r="A399" s="1501" t="s">
        <v>1813</v>
      </c>
      <c r="B399" s="1509" t="s">
        <v>1720</v>
      </c>
      <c r="C399" s="1506" t="s">
        <v>326</v>
      </c>
      <c r="E399" s="1507"/>
    </row>
    <row r="400" spans="1:5" ht="18">
      <c r="A400" s="1544" t="s">
        <v>1814</v>
      </c>
      <c r="B400" s="1510" t="s">
        <v>748</v>
      </c>
      <c r="C400" s="1506" t="s">
        <v>326</v>
      </c>
      <c r="E400" s="1507"/>
    </row>
    <row r="401" spans="1:5" ht="18">
      <c r="A401" s="1543" t="s">
        <v>326</v>
      </c>
      <c r="B401" s="1511" t="s">
        <v>749</v>
      </c>
      <c r="C401" s="1506" t="s">
        <v>326</v>
      </c>
      <c r="E401" s="1507"/>
    </row>
    <row r="402" spans="1:5" ht="18">
      <c r="A402" s="1516" t="s">
        <v>1815</v>
      </c>
      <c r="B402" s="1512" t="s">
        <v>750</v>
      </c>
      <c r="C402" s="1506" t="s">
        <v>326</v>
      </c>
      <c r="E402" s="1507"/>
    </row>
    <row r="403" spans="1:5" ht="18">
      <c r="A403" s="1501" t="s">
        <v>1816</v>
      </c>
      <c r="B403" s="1488" t="s">
        <v>751</v>
      </c>
      <c r="C403" s="1506" t="s">
        <v>326</v>
      </c>
      <c r="E403" s="1507"/>
    </row>
    <row r="404" spans="1:5" ht="18">
      <c r="A404" s="1545" t="s">
        <v>1817</v>
      </c>
      <c r="B404" s="1513" t="s">
        <v>752</v>
      </c>
      <c r="C404" s="1506" t="s">
        <v>326</v>
      </c>
      <c r="E404" s="1507"/>
    </row>
    <row r="405" spans="1:5" ht="18">
      <c r="A405" s="1497" t="s">
        <v>326</v>
      </c>
      <c r="B405" s="1514" t="s">
        <v>753</v>
      </c>
      <c r="C405" s="1506" t="s">
        <v>326</v>
      </c>
      <c r="E405" s="1507"/>
    </row>
    <row r="406" spans="1:5" ht="16.5">
      <c r="A406" s="1481" t="s">
        <v>1768</v>
      </c>
      <c r="B406" s="1483" t="s">
        <v>2052</v>
      </c>
      <c r="C406" s="1506" t="s">
        <v>326</v>
      </c>
      <c r="E406" s="1507"/>
    </row>
    <row r="407" spans="1:5" ht="16.5">
      <c r="A407" s="1481" t="s">
        <v>1769</v>
      </c>
      <c r="B407" s="1483" t="s">
        <v>2053</v>
      </c>
      <c r="C407" s="1506" t="s">
        <v>326</v>
      </c>
      <c r="E407" s="1507"/>
    </row>
    <row r="408" spans="1:5" ht="16.5">
      <c r="A408" s="1546" t="s">
        <v>1770</v>
      </c>
      <c r="B408" s="1515" t="s">
        <v>2054</v>
      </c>
      <c r="C408" s="1506" t="s">
        <v>326</v>
      </c>
      <c r="E408" s="1507"/>
    </row>
    <row r="409" spans="1:5" ht="18">
      <c r="A409" s="1543" t="s">
        <v>326</v>
      </c>
      <c r="B409" s="1514" t="s">
        <v>754</v>
      </c>
      <c r="C409" s="1506" t="s">
        <v>326</v>
      </c>
      <c r="E409" s="1507"/>
    </row>
    <row r="410" spans="1:5" ht="18">
      <c r="A410" s="1516" t="s">
        <v>1818</v>
      </c>
      <c r="B410" s="1512" t="s">
        <v>1721</v>
      </c>
      <c r="C410" s="1506" t="s">
        <v>326</v>
      </c>
      <c r="E410" s="1507"/>
    </row>
    <row r="411" spans="1:5" ht="18">
      <c r="A411" s="1516" t="s">
        <v>1819</v>
      </c>
      <c r="B411" s="1512" t="s">
        <v>1722</v>
      </c>
      <c r="C411" s="1506" t="s">
        <v>326</v>
      </c>
      <c r="E411" s="1507"/>
    </row>
    <row r="412" spans="1:5" ht="18">
      <c r="A412" s="1516" t="s">
        <v>1820</v>
      </c>
      <c r="B412" s="1512" t="s">
        <v>327</v>
      </c>
      <c r="C412" s="1506" t="s">
        <v>326</v>
      </c>
      <c r="E412" s="1507"/>
    </row>
    <row r="413" spans="1:5" ht="18.75" thickBot="1">
      <c r="A413" s="1547" t="s">
        <v>1821</v>
      </c>
      <c r="B413" s="1517" t="s">
        <v>328</v>
      </c>
      <c r="C413" s="1506" t="s">
        <v>326</v>
      </c>
      <c r="E413" s="1507"/>
    </row>
    <row r="414" spans="1:5" ht="17.25" thickBot="1">
      <c r="A414" s="1548" t="s">
        <v>1822</v>
      </c>
      <c r="B414" s="1517" t="s">
        <v>1723</v>
      </c>
      <c r="C414" s="1506" t="s">
        <v>326</v>
      </c>
      <c r="E414" s="1507"/>
    </row>
    <row r="415" spans="1:5" ht="16.5">
      <c r="A415" s="1548" t="s">
        <v>1823</v>
      </c>
      <c r="B415" s="1518" t="s">
        <v>1158</v>
      </c>
      <c r="C415" s="1506" t="s">
        <v>326</v>
      </c>
      <c r="E415" s="1507"/>
    </row>
    <row r="416" spans="1:5" ht="16.5">
      <c r="A416" s="1481" t="s">
        <v>1824</v>
      </c>
      <c r="B416" s="1483" t="s">
        <v>1159</v>
      </c>
      <c r="C416" s="1506" t="s">
        <v>326</v>
      </c>
      <c r="E416" s="1507"/>
    </row>
    <row r="417" spans="1:5" ht="18.75" thickBot="1">
      <c r="A417" s="1549" t="s">
        <v>1825</v>
      </c>
      <c r="B417" s="1519" t="s">
        <v>1160</v>
      </c>
      <c r="C417" s="1506" t="s">
        <v>326</v>
      </c>
      <c r="E417" s="1507"/>
    </row>
    <row r="418" spans="1:5" ht="16.5">
      <c r="A418" s="1479" t="s">
        <v>1826</v>
      </c>
      <c r="B418" s="1520" t="s">
        <v>1161</v>
      </c>
      <c r="C418" s="1506" t="s">
        <v>326</v>
      </c>
      <c r="E418" s="1507"/>
    </row>
    <row r="419" spans="1:5" ht="16.5">
      <c r="A419" s="1550" t="s">
        <v>1827</v>
      </c>
      <c r="B419" s="1483" t="s">
        <v>1162</v>
      </c>
      <c r="C419" s="1506" t="s">
        <v>326</v>
      </c>
      <c r="E419" s="1507"/>
    </row>
    <row r="420" spans="1:5" ht="16.5">
      <c r="A420" s="1481" t="s">
        <v>1828</v>
      </c>
      <c r="B420" s="1521" t="s">
        <v>450</v>
      </c>
      <c r="C420" s="1506" t="s">
        <v>326</v>
      </c>
      <c r="E420" s="1507"/>
    </row>
    <row r="421" spans="1:5" ht="17.25" thickBot="1">
      <c r="A421" s="1493" t="s">
        <v>1829</v>
      </c>
      <c r="B421" s="1522" t="s">
        <v>451</v>
      </c>
      <c r="C421" s="1506" t="s">
        <v>326</v>
      </c>
      <c r="E421" s="1507"/>
    </row>
    <row r="422" spans="1:5" ht="18">
      <c r="A422" s="1501" t="s">
        <v>1830</v>
      </c>
      <c r="B422" s="1523" t="s">
        <v>755</v>
      </c>
      <c r="C422" s="1506" t="s">
        <v>326</v>
      </c>
      <c r="E422" s="1507"/>
    </row>
    <row r="423" spans="1:5" ht="18">
      <c r="A423" s="1501" t="s">
        <v>1831</v>
      </c>
      <c r="B423" s="1524" t="s">
        <v>756</v>
      </c>
      <c r="C423" s="1506" t="s">
        <v>326</v>
      </c>
      <c r="E423" s="1507"/>
    </row>
    <row r="424" spans="1:5" ht="18">
      <c r="A424" s="1501" t="s">
        <v>1832</v>
      </c>
      <c r="B424" s="1525" t="s">
        <v>757</v>
      </c>
      <c r="C424" s="1506" t="s">
        <v>326</v>
      </c>
      <c r="E424" s="1507"/>
    </row>
    <row r="425" spans="1:5" ht="18">
      <c r="A425" s="1501" t="s">
        <v>1833</v>
      </c>
      <c r="B425" s="1524" t="s">
        <v>758</v>
      </c>
      <c r="C425" s="1506" t="s">
        <v>326</v>
      </c>
      <c r="E425" s="1507"/>
    </row>
    <row r="426" spans="1:5" ht="18">
      <c r="A426" s="1501" t="s">
        <v>1834</v>
      </c>
      <c r="B426" s="1524" t="s">
        <v>759</v>
      </c>
      <c r="C426" s="1506" t="s">
        <v>326</v>
      </c>
      <c r="E426" s="1507"/>
    </row>
    <row r="427" spans="1:5" ht="18">
      <c r="A427" s="1501" t="s">
        <v>1835</v>
      </c>
      <c r="B427" s="1526" t="s">
        <v>760</v>
      </c>
      <c r="C427" s="1506" t="s">
        <v>326</v>
      </c>
      <c r="E427" s="1507"/>
    </row>
    <row r="428" spans="1:5" ht="18">
      <c r="A428" s="1501" t="s">
        <v>1836</v>
      </c>
      <c r="B428" s="1526" t="s">
        <v>761</v>
      </c>
      <c r="C428" s="1506" t="s">
        <v>326</v>
      </c>
      <c r="E428" s="1507"/>
    </row>
    <row r="429" spans="1:5" ht="18">
      <c r="A429" s="1501" t="s">
        <v>1837</v>
      </c>
      <c r="B429" s="1526" t="s">
        <v>762</v>
      </c>
      <c r="C429" s="1506" t="s">
        <v>326</v>
      </c>
      <c r="E429" s="1507"/>
    </row>
    <row r="430" spans="1:5" ht="18">
      <c r="A430" s="1501" t="s">
        <v>1838</v>
      </c>
      <c r="B430" s="1526" t="s">
        <v>763</v>
      </c>
      <c r="C430" s="1506" t="s">
        <v>326</v>
      </c>
      <c r="E430" s="1507"/>
    </row>
    <row r="431" spans="1:5" ht="18">
      <c r="A431" s="1501" t="s">
        <v>1839</v>
      </c>
      <c r="B431" s="1526" t="s">
        <v>764</v>
      </c>
      <c r="C431" s="1506" t="s">
        <v>326</v>
      </c>
      <c r="E431" s="1507"/>
    </row>
    <row r="432" spans="1:5" ht="18">
      <c r="A432" s="1501" t="s">
        <v>1840</v>
      </c>
      <c r="B432" s="1524" t="s">
        <v>765</v>
      </c>
      <c r="C432" s="1506" t="s">
        <v>326</v>
      </c>
      <c r="E432" s="1507"/>
    </row>
    <row r="433" spans="1:5" ht="18">
      <c r="A433" s="1501" t="s">
        <v>1841</v>
      </c>
      <c r="B433" s="1524" t="s">
        <v>766</v>
      </c>
      <c r="C433" s="1506" t="s">
        <v>326</v>
      </c>
      <c r="E433" s="1507"/>
    </row>
    <row r="434" spans="1:5" ht="18">
      <c r="A434" s="1501" t="s">
        <v>1842</v>
      </c>
      <c r="B434" s="1524" t="s">
        <v>767</v>
      </c>
      <c r="C434" s="1506" t="s">
        <v>326</v>
      </c>
      <c r="E434" s="1507"/>
    </row>
    <row r="435" spans="1:5" ht="18.75" thickBot="1">
      <c r="A435" s="1501" t="s">
        <v>1843</v>
      </c>
      <c r="B435" s="1527" t="s">
        <v>768</v>
      </c>
      <c r="C435" s="1506" t="s">
        <v>326</v>
      </c>
      <c r="E435" s="1507"/>
    </row>
    <row r="436" spans="1:5" ht="18">
      <c r="A436" s="1501" t="s">
        <v>1844</v>
      </c>
      <c r="B436" s="1523" t="s">
        <v>769</v>
      </c>
      <c r="C436" s="1506" t="s">
        <v>326</v>
      </c>
      <c r="E436" s="1507"/>
    </row>
    <row r="437" spans="1:5" ht="18">
      <c r="A437" s="1501" t="s">
        <v>1845</v>
      </c>
      <c r="B437" s="1525" t="s">
        <v>770</v>
      </c>
      <c r="C437" s="1506" t="s">
        <v>326</v>
      </c>
      <c r="E437" s="1507"/>
    </row>
    <row r="438" spans="1:5" ht="18">
      <c r="A438" s="1501" t="s">
        <v>1846</v>
      </c>
      <c r="B438" s="1524" t="s">
        <v>771</v>
      </c>
      <c r="C438" s="1506" t="s">
        <v>326</v>
      </c>
      <c r="E438" s="1507"/>
    </row>
    <row r="439" spans="1:5" ht="18">
      <c r="A439" s="1501" t="s">
        <v>1847</v>
      </c>
      <c r="B439" s="1524" t="s">
        <v>772</v>
      </c>
      <c r="C439" s="1506" t="s">
        <v>326</v>
      </c>
      <c r="E439" s="1507"/>
    </row>
    <row r="440" spans="1:5" ht="18">
      <c r="A440" s="1501" t="s">
        <v>1848</v>
      </c>
      <c r="B440" s="1524" t="s">
        <v>773</v>
      </c>
      <c r="C440" s="1506" t="s">
        <v>326</v>
      </c>
      <c r="E440" s="1507"/>
    </row>
    <row r="441" spans="1:5" ht="18">
      <c r="A441" s="1501" t="s">
        <v>1849</v>
      </c>
      <c r="B441" s="1524" t="s">
        <v>774</v>
      </c>
      <c r="C441" s="1506" t="s">
        <v>326</v>
      </c>
      <c r="E441" s="1507"/>
    </row>
    <row r="442" spans="1:5" ht="18">
      <c r="A442" s="1501" t="s">
        <v>1850</v>
      </c>
      <c r="B442" s="1524" t="s">
        <v>775</v>
      </c>
      <c r="C442" s="1506" t="s">
        <v>326</v>
      </c>
      <c r="E442" s="1507"/>
    </row>
    <row r="443" spans="1:5" ht="18">
      <c r="A443" s="1501" t="s">
        <v>1851</v>
      </c>
      <c r="B443" s="1524" t="s">
        <v>776</v>
      </c>
      <c r="C443" s="1506" t="s">
        <v>326</v>
      </c>
      <c r="E443" s="1507"/>
    </row>
    <row r="444" spans="1:5" ht="18">
      <c r="A444" s="1501" t="s">
        <v>1852</v>
      </c>
      <c r="B444" s="1524" t="s">
        <v>777</v>
      </c>
      <c r="C444" s="1506" t="s">
        <v>326</v>
      </c>
      <c r="E444" s="1507"/>
    </row>
    <row r="445" spans="1:5" ht="18">
      <c r="A445" s="1501" t="s">
        <v>1853</v>
      </c>
      <c r="B445" s="1524" t="s">
        <v>778</v>
      </c>
      <c r="C445" s="1506" t="s">
        <v>326</v>
      </c>
      <c r="E445" s="1507"/>
    </row>
    <row r="446" spans="1:5" ht="18">
      <c r="A446" s="1501" t="s">
        <v>1854</v>
      </c>
      <c r="B446" s="1524" t="s">
        <v>779</v>
      </c>
      <c r="C446" s="1506" t="s">
        <v>326</v>
      </c>
      <c r="E446" s="1507"/>
    </row>
    <row r="447" spans="1:5" ht="18">
      <c r="A447" s="1501" t="s">
        <v>1855</v>
      </c>
      <c r="B447" s="1524" t="s">
        <v>780</v>
      </c>
      <c r="C447" s="1506" t="s">
        <v>326</v>
      </c>
      <c r="E447" s="1507"/>
    </row>
    <row r="448" spans="1:5" ht="18.75" thickBot="1">
      <c r="A448" s="1501" t="s">
        <v>1856</v>
      </c>
      <c r="B448" s="1527" t="s">
        <v>781</v>
      </c>
      <c r="C448" s="1506" t="s">
        <v>326</v>
      </c>
      <c r="E448" s="1507"/>
    </row>
    <row r="449" spans="1:5" ht="18">
      <c r="A449" s="1501" t="s">
        <v>1857</v>
      </c>
      <c r="B449" s="1523" t="s">
        <v>782</v>
      </c>
      <c r="C449" s="1506" t="s">
        <v>326</v>
      </c>
      <c r="E449" s="1507"/>
    </row>
    <row r="450" spans="1:5" ht="18">
      <c r="A450" s="1501" t="s">
        <v>1858</v>
      </c>
      <c r="B450" s="1524" t="s">
        <v>783</v>
      </c>
      <c r="C450" s="1506" t="s">
        <v>326</v>
      </c>
      <c r="E450" s="1507"/>
    </row>
    <row r="451" spans="1:5" ht="18">
      <c r="A451" s="1501" t="s">
        <v>1859</v>
      </c>
      <c r="B451" s="1524" t="s">
        <v>784</v>
      </c>
      <c r="C451" s="1506" t="s">
        <v>326</v>
      </c>
      <c r="E451" s="1507"/>
    </row>
    <row r="452" spans="1:5" ht="18">
      <c r="A452" s="1501" t="s">
        <v>1860</v>
      </c>
      <c r="B452" s="1524" t="s">
        <v>785</v>
      </c>
      <c r="C452" s="1506" t="s">
        <v>326</v>
      </c>
      <c r="E452" s="1507"/>
    </row>
    <row r="453" spans="1:5" ht="18">
      <c r="A453" s="1501" t="s">
        <v>1861</v>
      </c>
      <c r="B453" s="1525" t="s">
        <v>786</v>
      </c>
      <c r="C453" s="1506" t="s">
        <v>326</v>
      </c>
      <c r="E453" s="1507"/>
    </row>
    <row r="454" spans="1:5" ht="18">
      <c r="A454" s="1501" t="s">
        <v>1862</v>
      </c>
      <c r="B454" s="1524" t="s">
        <v>787</v>
      </c>
      <c r="C454" s="1506" t="s">
        <v>326</v>
      </c>
      <c r="E454" s="1507"/>
    </row>
    <row r="455" spans="1:5" ht="18">
      <c r="A455" s="1501" t="s">
        <v>1863</v>
      </c>
      <c r="B455" s="1524" t="s">
        <v>788</v>
      </c>
      <c r="C455" s="1506" t="s">
        <v>326</v>
      </c>
      <c r="E455" s="1507"/>
    </row>
    <row r="456" spans="1:5" ht="18">
      <c r="A456" s="1501" t="s">
        <v>1864</v>
      </c>
      <c r="B456" s="1524" t="s">
        <v>789</v>
      </c>
      <c r="C456" s="1506" t="s">
        <v>326</v>
      </c>
      <c r="E456" s="1507"/>
    </row>
    <row r="457" spans="1:5" ht="18">
      <c r="A457" s="1501" t="s">
        <v>1865</v>
      </c>
      <c r="B457" s="1524" t="s">
        <v>790</v>
      </c>
      <c r="C457" s="1506" t="s">
        <v>326</v>
      </c>
      <c r="E457" s="1507"/>
    </row>
    <row r="458" spans="1:5" ht="18">
      <c r="A458" s="1501" t="s">
        <v>1866</v>
      </c>
      <c r="B458" s="1524" t="s">
        <v>791</v>
      </c>
      <c r="C458" s="1506" t="s">
        <v>326</v>
      </c>
      <c r="E458" s="1507"/>
    </row>
    <row r="459" spans="1:5" ht="18">
      <c r="A459" s="1501" t="s">
        <v>1867</v>
      </c>
      <c r="B459" s="1524" t="s">
        <v>792</v>
      </c>
      <c r="C459" s="1506" t="s">
        <v>326</v>
      </c>
      <c r="E459" s="1507"/>
    </row>
    <row r="460" spans="1:5" ht="18.75" thickBot="1">
      <c r="A460" s="1501" t="s">
        <v>1868</v>
      </c>
      <c r="B460" s="1527" t="s">
        <v>793</v>
      </c>
      <c r="C460" s="1506" t="s">
        <v>326</v>
      </c>
      <c r="E460" s="1507"/>
    </row>
    <row r="461" spans="1:5" ht="18">
      <c r="A461" s="1501" t="s">
        <v>1869</v>
      </c>
      <c r="B461" s="1528" t="s">
        <v>794</v>
      </c>
      <c r="C461" s="1506" t="s">
        <v>326</v>
      </c>
      <c r="E461" s="1507"/>
    </row>
    <row r="462" spans="1:5" ht="18">
      <c r="A462" s="1501" t="s">
        <v>1870</v>
      </c>
      <c r="B462" s="1524" t="s">
        <v>795</v>
      </c>
      <c r="C462" s="1506" t="s">
        <v>326</v>
      </c>
      <c r="E462" s="1507"/>
    </row>
    <row r="463" spans="1:5" ht="18">
      <c r="A463" s="1501" t="s">
        <v>1871</v>
      </c>
      <c r="B463" s="1524" t="s">
        <v>796</v>
      </c>
      <c r="C463" s="1506" t="s">
        <v>326</v>
      </c>
      <c r="E463" s="1507"/>
    </row>
    <row r="464" spans="1:5" ht="18">
      <c r="A464" s="1501" t="s">
        <v>1872</v>
      </c>
      <c r="B464" s="1524" t="s">
        <v>797</v>
      </c>
      <c r="C464" s="1506" t="s">
        <v>326</v>
      </c>
      <c r="E464" s="1507"/>
    </row>
    <row r="465" spans="1:5" ht="18">
      <c r="A465" s="1501" t="s">
        <v>1873</v>
      </c>
      <c r="B465" s="1524" t="s">
        <v>798</v>
      </c>
      <c r="C465" s="1506" t="s">
        <v>326</v>
      </c>
      <c r="E465" s="1507"/>
    </row>
    <row r="466" spans="1:5" ht="18">
      <c r="A466" s="1501" t="s">
        <v>1874</v>
      </c>
      <c r="B466" s="1524" t="s">
        <v>799</v>
      </c>
      <c r="C466" s="1506" t="s">
        <v>326</v>
      </c>
      <c r="E466" s="1507"/>
    </row>
    <row r="467" spans="1:5" ht="18">
      <c r="A467" s="1501" t="s">
        <v>1875</v>
      </c>
      <c r="B467" s="1524" t="s">
        <v>800</v>
      </c>
      <c r="C467" s="1506" t="s">
        <v>326</v>
      </c>
      <c r="E467" s="1507"/>
    </row>
    <row r="468" spans="1:5" ht="18">
      <c r="A468" s="1501" t="s">
        <v>1876</v>
      </c>
      <c r="B468" s="1524" t="s">
        <v>801</v>
      </c>
      <c r="C468" s="1506" t="s">
        <v>326</v>
      </c>
      <c r="E468" s="1507"/>
    </row>
    <row r="469" spans="1:5" ht="18">
      <c r="A469" s="1501" t="s">
        <v>1877</v>
      </c>
      <c r="B469" s="1524" t="s">
        <v>802</v>
      </c>
      <c r="C469" s="1506" t="s">
        <v>326</v>
      </c>
      <c r="E469" s="1507"/>
    </row>
    <row r="470" spans="1:5" ht="18.75" thickBot="1">
      <c r="A470" s="1501" t="s">
        <v>1878</v>
      </c>
      <c r="B470" s="1527" t="s">
        <v>803</v>
      </c>
      <c r="C470" s="1506" t="s">
        <v>326</v>
      </c>
      <c r="E470" s="1507"/>
    </row>
    <row r="471" spans="1:5" ht="18">
      <c r="A471" s="1501" t="s">
        <v>1879</v>
      </c>
      <c r="B471" s="1523" t="s">
        <v>804</v>
      </c>
      <c r="C471" s="1506" t="s">
        <v>326</v>
      </c>
      <c r="E471" s="1507"/>
    </row>
    <row r="472" spans="1:5" ht="18">
      <c r="A472" s="1501" t="s">
        <v>1880</v>
      </c>
      <c r="B472" s="1524" t="s">
        <v>805</v>
      </c>
      <c r="C472" s="1506" t="s">
        <v>326</v>
      </c>
      <c r="E472" s="1507"/>
    </row>
    <row r="473" spans="1:5" ht="18">
      <c r="A473" s="1501" t="s">
        <v>1881</v>
      </c>
      <c r="B473" s="1524" t="s">
        <v>806</v>
      </c>
      <c r="C473" s="1506" t="s">
        <v>326</v>
      </c>
      <c r="E473" s="1507"/>
    </row>
    <row r="474" spans="1:5" ht="18">
      <c r="A474" s="1501" t="s">
        <v>1882</v>
      </c>
      <c r="B474" s="1525" t="s">
        <v>807</v>
      </c>
      <c r="C474" s="1506" t="s">
        <v>326</v>
      </c>
      <c r="E474" s="1507"/>
    </row>
    <row r="475" spans="1:5" ht="18">
      <c r="A475" s="1501" t="s">
        <v>1883</v>
      </c>
      <c r="B475" s="1524" t="s">
        <v>808</v>
      </c>
      <c r="C475" s="1506" t="s">
        <v>326</v>
      </c>
      <c r="E475" s="1507"/>
    </row>
    <row r="476" spans="1:5" ht="18">
      <c r="A476" s="1501" t="s">
        <v>1884</v>
      </c>
      <c r="B476" s="1524" t="s">
        <v>809</v>
      </c>
      <c r="C476" s="1506" t="s">
        <v>326</v>
      </c>
      <c r="E476" s="1507"/>
    </row>
    <row r="477" spans="1:5" ht="18">
      <c r="A477" s="1501" t="s">
        <v>1885</v>
      </c>
      <c r="B477" s="1524" t="s">
        <v>810</v>
      </c>
      <c r="C477" s="1506" t="s">
        <v>326</v>
      </c>
      <c r="E477" s="1507"/>
    </row>
    <row r="478" spans="1:5" ht="18">
      <c r="A478" s="1501" t="s">
        <v>1886</v>
      </c>
      <c r="B478" s="1524" t="s">
        <v>811</v>
      </c>
      <c r="C478" s="1506" t="s">
        <v>326</v>
      </c>
      <c r="E478" s="1507"/>
    </row>
    <row r="479" spans="1:5" ht="18">
      <c r="A479" s="1501" t="s">
        <v>1887</v>
      </c>
      <c r="B479" s="1524" t="s">
        <v>812</v>
      </c>
      <c r="C479" s="1506" t="s">
        <v>326</v>
      </c>
      <c r="E479" s="1507"/>
    </row>
    <row r="480" spans="1:5" ht="18">
      <c r="A480" s="1501" t="s">
        <v>1888</v>
      </c>
      <c r="B480" s="1524" t="s">
        <v>813</v>
      </c>
      <c r="C480" s="1506" t="s">
        <v>326</v>
      </c>
      <c r="E480" s="1507"/>
    </row>
    <row r="481" spans="1:5" ht="18.75" thickBot="1">
      <c r="A481" s="1501" t="s">
        <v>1889</v>
      </c>
      <c r="B481" s="1527" t="s">
        <v>814</v>
      </c>
      <c r="C481" s="1506" t="s">
        <v>326</v>
      </c>
      <c r="E481" s="1507"/>
    </row>
    <row r="482" spans="1:5" ht="18">
      <c r="A482" s="1501" t="s">
        <v>1890</v>
      </c>
      <c r="B482" s="1523" t="s">
        <v>815</v>
      </c>
      <c r="C482" s="1506" t="s">
        <v>326</v>
      </c>
      <c r="E482" s="1507"/>
    </row>
    <row r="483" spans="1:5" ht="18">
      <c r="A483" s="1501" t="s">
        <v>1891</v>
      </c>
      <c r="B483" s="1524" t="s">
        <v>816</v>
      </c>
      <c r="C483" s="1506" t="s">
        <v>326</v>
      </c>
      <c r="E483" s="1507"/>
    </row>
    <row r="484" spans="1:5" ht="18">
      <c r="A484" s="1501" t="s">
        <v>1892</v>
      </c>
      <c r="B484" s="1525" t="s">
        <v>817</v>
      </c>
      <c r="C484" s="1506" t="s">
        <v>326</v>
      </c>
      <c r="E484" s="1507"/>
    </row>
    <row r="485" spans="1:5" ht="18">
      <c r="A485" s="1501" t="s">
        <v>1893</v>
      </c>
      <c r="B485" s="1524" t="s">
        <v>818</v>
      </c>
      <c r="C485" s="1506" t="s">
        <v>326</v>
      </c>
      <c r="E485" s="1507"/>
    </row>
    <row r="486" spans="1:5" ht="18">
      <c r="A486" s="1501" t="s">
        <v>1894</v>
      </c>
      <c r="B486" s="1524" t="s">
        <v>819</v>
      </c>
      <c r="C486" s="1506" t="s">
        <v>326</v>
      </c>
      <c r="E486" s="1507"/>
    </row>
    <row r="487" spans="1:5" ht="18">
      <c r="A487" s="1501" t="s">
        <v>1895</v>
      </c>
      <c r="B487" s="1524" t="s">
        <v>820</v>
      </c>
      <c r="C487" s="1506" t="s">
        <v>326</v>
      </c>
      <c r="E487" s="1507"/>
    </row>
    <row r="488" spans="1:5" ht="18">
      <c r="A488" s="1501" t="s">
        <v>1896</v>
      </c>
      <c r="B488" s="1524" t="s">
        <v>821</v>
      </c>
      <c r="C488" s="1506" t="s">
        <v>326</v>
      </c>
      <c r="E488" s="1507"/>
    </row>
    <row r="489" spans="1:5" ht="18">
      <c r="A489" s="1501" t="s">
        <v>1897</v>
      </c>
      <c r="B489" s="1524" t="s">
        <v>822</v>
      </c>
      <c r="C489" s="1506" t="s">
        <v>326</v>
      </c>
      <c r="E489" s="1507"/>
    </row>
    <row r="490" spans="1:5" ht="18">
      <c r="A490" s="1501" t="s">
        <v>1898</v>
      </c>
      <c r="B490" s="1524" t="s">
        <v>823</v>
      </c>
      <c r="C490" s="1506" t="s">
        <v>326</v>
      </c>
      <c r="E490" s="1507"/>
    </row>
    <row r="491" spans="1:5" ht="18.75" thickBot="1">
      <c r="A491" s="1501" t="s">
        <v>1899</v>
      </c>
      <c r="B491" s="1527" t="s">
        <v>824</v>
      </c>
      <c r="C491" s="1506" t="s">
        <v>326</v>
      </c>
      <c r="E491" s="1507"/>
    </row>
    <row r="492" spans="1:5" ht="18">
      <c r="A492" s="1501" t="s">
        <v>1900</v>
      </c>
      <c r="B492" s="1528" t="s">
        <v>825</v>
      </c>
      <c r="C492" s="1506" t="s">
        <v>326</v>
      </c>
      <c r="E492" s="1507"/>
    </row>
    <row r="493" spans="1:5" ht="18">
      <c r="A493" s="1501" t="s">
        <v>1901</v>
      </c>
      <c r="B493" s="1524" t="s">
        <v>826</v>
      </c>
      <c r="C493" s="1506" t="s">
        <v>326</v>
      </c>
      <c r="E493" s="1507"/>
    </row>
    <row r="494" spans="1:5" ht="18">
      <c r="A494" s="1501" t="s">
        <v>1902</v>
      </c>
      <c r="B494" s="1524" t="s">
        <v>827</v>
      </c>
      <c r="C494" s="1506" t="s">
        <v>326</v>
      </c>
      <c r="E494" s="1507"/>
    </row>
    <row r="495" spans="1:5" ht="18.75" thickBot="1">
      <c r="A495" s="1501" t="s">
        <v>1903</v>
      </c>
      <c r="B495" s="1527" t="s">
        <v>828</v>
      </c>
      <c r="C495" s="1506" t="s">
        <v>326</v>
      </c>
      <c r="E495" s="1507"/>
    </row>
    <row r="496" spans="1:5" ht="18">
      <c r="A496" s="1501" t="s">
        <v>1904</v>
      </c>
      <c r="B496" s="1523" t="s">
        <v>829</v>
      </c>
      <c r="C496" s="1506" t="s">
        <v>326</v>
      </c>
      <c r="E496" s="1507"/>
    </row>
    <row r="497" spans="1:5" ht="18">
      <c r="A497" s="1501" t="s">
        <v>1905</v>
      </c>
      <c r="B497" s="1524" t="s">
        <v>830</v>
      </c>
      <c r="C497" s="1506" t="s">
        <v>326</v>
      </c>
      <c r="E497" s="1507"/>
    </row>
    <row r="498" spans="1:5" ht="18">
      <c r="A498" s="1501" t="s">
        <v>1906</v>
      </c>
      <c r="B498" s="1525" t="s">
        <v>831</v>
      </c>
      <c r="C498" s="1506" t="s">
        <v>326</v>
      </c>
      <c r="E498" s="1507"/>
    </row>
    <row r="499" spans="1:5" ht="18">
      <c r="A499" s="1501" t="s">
        <v>1907</v>
      </c>
      <c r="B499" s="1524" t="s">
        <v>832</v>
      </c>
      <c r="C499" s="1506" t="s">
        <v>326</v>
      </c>
      <c r="E499" s="1507"/>
    </row>
    <row r="500" spans="1:5" ht="18">
      <c r="A500" s="1501" t="s">
        <v>1908</v>
      </c>
      <c r="B500" s="1524" t="s">
        <v>833</v>
      </c>
      <c r="C500" s="1506" t="s">
        <v>326</v>
      </c>
      <c r="E500" s="1507"/>
    </row>
    <row r="501" spans="1:5" ht="18">
      <c r="A501" s="1501" t="s">
        <v>1909</v>
      </c>
      <c r="B501" s="1524" t="s">
        <v>834</v>
      </c>
      <c r="C501" s="1506" t="s">
        <v>326</v>
      </c>
      <c r="E501" s="1507"/>
    </row>
    <row r="502" spans="1:5" ht="18">
      <c r="A502" s="1501" t="s">
        <v>1910</v>
      </c>
      <c r="B502" s="1524" t="s">
        <v>835</v>
      </c>
      <c r="C502" s="1506" t="s">
        <v>326</v>
      </c>
      <c r="E502" s="1507"/>
    </row>
    <row r="503" spans="1:5" ht="18.75" thickBot="1">
      <c r="A503" s="1501" t="s">
        <v>1911</v>
      </c>
      <c r="B503" s="1527" t="s">
        <v>836</v>
      </c>
      <c r="C503" s="1506" t="s">
        <v>326</v>
      </c>
      <c r="E503" s="1507"/>
    </row>
    <row r="504" spans="1:5" ht="18">
      <c r="A504" s="1501" t="s">
        <v>1912</v>
      </c>
      <c r="B504" s="1523" t="s">
        <v>837</v>
      </c>
      <c r="C504" s="1506" t="s">
        <v>326</v>
      </c>
      <c r="E504" s="1507"/>
    </row>
    <row r="505" spans="1:5" ht="18">
      <c r="A505" s="1501" t="s">
        <v>1913</v>
      </c>
      <c r="B505" s="1524" t="s">
        <v>838</v>
      </c>
      <c r="C505" s="1506" t="s">
        <v>326</v>
      </c>
      <c r="E505" s="1507"/>
    </row>
    <row r="506" spans="1:5" ht="18">
      <c r="A506" s="1501" t="s">
        <v>1914</v>
      </c>
      <c r="B506" s="1524" t="s">
        <v>839</v>
      </c>
      <c r="C506" s="1506" t="s">
        <v>326</v>
      </c>
      <c r="E506" s="1507"/>
    </row>
    <row r="507" spans="1:5" ht="18">
      <c r="A507" s="1501" t="s">
        <v>1915</v>
      </c>
      <c r="B507" s="1524" t="s">
        <v>840</v>
      </c>
      <c r="C507" s="1506" t="s">
        <v>326</v>
      </c>
      <c r="E507" s="1507"/>
    </row>
    <row r="508" spans="1:5" ht="18">
      <c r="A508" s="1501" t="s">
        <v>1916</v>
      </c>
      <c r="B508" s="1525" t="s">
        <v>841</v>
      </c>
      <c r="C508" s="1506" t="s">
        <v>326</v>
      </c>
      <c r="E508" s="1507"/>
    </row>
    <row r="509" spans="1:5" ht="18">
      <c r="A509" s="1501" t="s">
        <v>1917</v>
      </c>
      <c r="B509" s="1524" t="s">
        <v>842</v>
      </c>
      <c r="C509" s="1506" t="s">
        <v>326</v>
      </c>
      <c r="E509" s="1507"/>
    </row>
    <row r="510" spans="1:5" ht="18.75" thickBot="1">
      <c r="A510" s="1501" t="s">
        <v>1918</v>
      </c>
      <c r="B510" s="1527" t="s">
        <v>843</v>
      </c>
      <c r="C510" s="1506" t="s">
        <v>326</v>
      </c>
      <c r="E510" s="1507"/>
    </row>
    <row r="511" spans="1:5" ht="18">
      <c r="A511" s="1501" t="s">
        <v>1919</v>
      </c>
      <c r="B511" s="1523" t="s">
        <v>844</v>
      </c>
      <c r="C511" s="1506" t="s">
        <v>326</v>
      </c>
      <c r="E511" s="1507"/>
    </row>
    <row r="512" spans="1:5" ht="18">
      <c r="A512" s="1501" t="s">
        <v>1920</v>
      </c>
      <c r="B512" s="1524" t="s">
        <v>845</v>
      </c>
      <c r="C512" s="1506" t="s">
        <v>326</v>
      </c>
      <c r="E512" s="1507"/>
    </row>
    <row r="513" spans="1:5" ht="18">
      <c r="A513" s="1501" t="s">
        <v>1921</v>
      </c>
      <c r="B513" s="1524" t="s">
        <v>846</v>
      </c>
      <c r="C513" s="1506" t="s">
        <v>326</v>
      </c>
      <c r="E513" s="1507"/>
    </row>
    <row r="514" spans="1:5" ht="18">
      <c r="A514" s="1501" t="s">
        <v>1922</v>
      </c>
      <c r="B514" s="1524" t="s">
        <v>847</v>
      </c>
      <c r="C514" s="1506" t="s">
        <v>326</v>
      </c>
      <c r="E514" s="1507"/>
    </row>
    <row r="515" spans="1:5" ht="18">
      <c r="A515" s="1501" t="s">
        <v>1923</v>
      </c>
      <c r="B515" s="1525" t="s">
        <v>848</v>
      </c>
      <c r="C515" s="1506" t="s">
        <v>326</v>
      </c>
      <c r="E515" s="1507"/>
    </row>
    <row r="516" spans="1:5" ht="18">
      <c r="A516" s="1501" t="s">
        <v>1924</v>
      </c>
      <c r="B516" s="1524" t="s">
        <v>849</v>
      </c>
      <c r="C516" s="1506" t="s">
        <v>326</v>
      </c>
      <c r="E516" s="1507"/>
    </row>
    <row r="517" spans="1:5" ht="18">
      <c r="A517" s="1501" t="s">
        <v>1925</v>
      </c>
      <c r="B517" s="1524" t="s">
        <v>850</v>
      </c>
      <c r="C517" s="1506" t="s">
        <v>326</v>
      </c>
      <c r="E517" s="1507"/>
    </row>
    <row r="518" spans="1:5" ht="18">
      <c r="A518" s="1501" t="s">
        <v>1926</v>
      </c>
      <c r="B518" s="1524" t="s">
        <v>851</v>
      </c>
      <c r="C518" s="1506" t="s">
        <v>326</v>
      </c>
      <c r="E518" s="1507"/>
    </row>
    <row r="519" spans="1:5" ht="18.75" thickBot="1">
      <c r="A519" s="1501" t="s">
        <v>1927</v>
      </c>
      <c r="B519" s="1527" t="s">
        <v>852</v>
      </c>
      <c r="C519" s="1506" t="s">
        <v>326</v>
      </c>
      <c r="E519" s="1507"/>
    </row>
    <row r="520" spans="1:5" ht="18">
      <c r="A520" s="1501" t="s">
        <v>1928</v>
      </c>
      <c r="B520" s="1523" t="s">
        <v>853</v>
      </c>
      <c r="C520" s="1506" t="s">
        <v>326</v>
      </c>
      <c r="E520" s="1507"/>
    </row>
    <row r="521" spans="1:5" ht="18">
      <c r="A521" s="1501" t="s">
        <v>1929</v>
      </c>
      <c r="B521" s="1524" t="s">
        <v>854</v>
      </c>
      <c r="C521" s="1506" t="s">
        <v>326</v>
      </c>
      <c r="E521" s="1507"/>
    </row>
    <row r="522" spans="1:5" ht="18">
      <c r="A522" s="1501" t="s">
        <v>1930</v>
      </c>
      <c r="B522" s="1525" t="s">
        <v>855</v>
      </c>
      <c r="C522" s="1506" t="s">
        <v>326</v>
      </c>
      <c r="E522" s="1507"/>
    </row>
    <row r="523" spans="1:5" ht="18">
      <c r="A523" s="1501" t="s">
        <v>1931</v>
      </c>
      <c r="B523" s="1524" t="s">
        <v>856</v>
      </c>
      <c r="C523" s="1506" t="s">
        <v>326</v>
      </c>
      <c r="E523" s="1507"/>
    </row>
    <row r="524" spans="1:5" ht="18">
      <c r="A524" s="1501" t="s">
        <v>1932</v>
      </c>
      <c r="B524" s="1524" t="s">
        <v>857</v>
      </c>
      <c r="C524" s="1506" t="s">
        <v>326</v>
      </c>
      <c r="E524" s="1507"/>
    </row>
    <row r="525" spans="1:5" ht="18">
      <c r="A525" s="1501" t="s">
        <v>1933</v>
      </c>
      <c r="B525" s="1524" t="s">
        <v>858</v>
      </c>
      <c r="C525" s="1506" t="s">
        <v>326</v>
      </c>
      <c r="E525" s="1507"/>
    </row>
    <row r="526" spans="1:5" ht="18">
      <c r="A526" s="1501" t="s">
        <v>1934</v>
      </c>
      <c r="B526" s="1524" t="s">
        <v>859</v>
      </c>
      <c r="C526" s="1506" t="s">
        <v>326</v>
      </c>
      <c r="E526" s="1507"/>
    </row>
    <row r="527" spans="1:5" ht="18.75" thickBot="1">
      <c r="A527" s="1501" t="s">
        <v>1935</v>
      </c>
      <c r="B527" s="1527" t="s">
        <v>860</v>
      </c>
      <c r="C527" s="1506" t="s">
        <v>326</v>
      </c>
      <c r="E527" s="1507"/>
    </row>
    <row r="528" spans="1:5" ht="18">
      <c r="A528" s="1501" t="s">
        <v>1936</v>
      </c>
      <c r="B528" s="1523" t="s">
        <v>861</v>
      </c>
      <c r="C528" s="1506" t="s">
        <v>326</v>
      </c>
      <c r="E528" s="1507"/>
    </row>
    <row r="529" spans="1:5" ht="18">
      <c r="A529" s="1501" t="s">
        <v>1937</v>
      </c>
      <c r="B529" s="1524" t="s">
        <v>862</v>
      </c>
      <c r="C529" s="1506" t="s">
        <v>326</v>
      </c>
      <c r="E529" s="1507"/>
    </row>
    <row r="530" spans="1:5" ht="18">
      <c r="A530" s="1501" t="s">
        <v>1938</v>
      </c>
      <c r="B530" s="1524" t="s">
        <v>863</v>
      </c>
      <c r="C530" s="1506" t="s">
        <v>326</v>
      </c>
      <c r="E530" s="1507"/>
    </row>
    <row r="531" spans="1:5" ht="18">
      <c r="A531" s="1501" t="s">
        <v>1939</v>
      </c>
      <c r="B531" s="1524" t="s">
        <v>864</v>
      </c>
      <c r="C531" s="1506" t="s">
        <v>326</v>
      </c>
      <c r="E531" s="1507"/>
    </row>
    <row r="532" spans="1:5" ht="18">
      <c r="A532" s="1501" t="s">
        <v>1940</v>
      </c>
      <c r="B532" s="1524" t="s">
        <v>865</v>
      </c>
      <c r="C532" s="1506" t="s">
        <v>326</v>
      </c>
      <c r="E532" s="1507"/>
    </row>
    <row r="533" spans="1:5" ht="18">
      <c r="A533" s="1501" t="s">
        <v>1941</v>
      </c>
      <c r="B533" s="1524" t="s">
        <v>866</v>
      </c>
      <c r="C533" s="1506" t="s">
        <v>326</v>
      </c>
      <c r="E533" s="1507"/>
    </row>
    <row r="534" spans="1:5" ht="18">
      <c r="A534" s="1501" t="s">
        <v>1942</v>
      </c>
      <c r="B534" s="1524" t="s">
        <v>867</v>
      </c>
      <c r="C534" s="1506" t="s">
        <v>326</v>
      </c>
      <c r="E534" s="1507"/>
    </row>
    <row r="535" spans="1:5" ht="18">
      <c r="A535" s="1501" t="s">
        <v>1943</v>
      </c>
      <c r="B535" s="1524" t="s">
        <v>868</v>
      </c>
      <c r="C535" s="1506" t="s">
        <v>326</v>
      </c>
      <c r="E535" s="1507"/>
    </row>
    <row r="536" spans="1:5" ht="18">
      <c r="A536" s="1501" t="s">
        <v>1944</v>
      </c>
      <c r="B536" s="1525" t="s">
        <v>869</v>
      </c>
      <c r="C536" s="1506" t="s">
        <v>326</v>
      </c>
      <c r="E536" s="1507"/>
    </row>
    <row r="537" spans="1:5" ht="18">
      <c r="A537" s="1501" t="s">
        <v>1945</v>
      </c>
      <c r="B537" s="1524" t="s">
        <v>870</v>
      </c>
      <c r="C537" s="1506" t="s">
        <v>326</v>
      </c>
      <c r="E537" s="1507"/>
    </row>
    <row r="538" spans="1:5" ht="18.75" thickBot="1">
      <c r="A538" s="1501" t="s">
        <v>1946</v>
      </c>
      <c r="B538" s="1527" t="s">
        <v>871</v>
      </c>
      <c r="C538" s="1506" t="s">
        <v>326</v>
      </c>
      <c r="E538" s="1507"/>
    </row>
    <row r="539" spans="1:5" ht="18">
      <c r="A539" s="1501" t="s">
        <v>1947</v>
      </c>
      <c r="B539" s="1523" t="s">
        <v>872</v>
      </c>
      <c r="C539" s="1506" t="s">
        <v>326</v>
      </c>
      <c r="E539" s="1507"/>
    </row>
    <row r="540" spans="1:5" ht="18">
      <c r="A540" s="1501" t="s">
        <v>1948</v>
      </c>
      <c r="B540" s="1524" t="s">
        <v>873</v>
      </c>
      <c r="C540" s="1506" t="s">
        <v>326</v>
      </c>
      <c r="E540" s="1507"/>
    </row>
    <row r="541" spans="1:5" ht="18">
      <c r="A541" s="1501" t="s">
        <v>1949</v>
      </c>
      <c r="B541" s="1524" t="s">
        <v>874</v>
      </c>
      <c r="C541" s="1506" t="s">
        <v>326</v>
      </c>
      <c r="E541" s="1507"/>
    </row>
    <row r="542" spans="1:5" ht="18">
      <c r="A542" s="1501" t="s">
        <v>1950</v>
      </c>
      <c r="B542" s="1524" t="s">
        <v>875</v>
      </c>
      <c r="C542" s="1506" t="s">
        <v>326</v>
      </c>
      <c r="E542" s="1507"/>
    </row>
    <row r="543" spans="1:5" ht="18">
      <c r="A543" s="1501" t="s">
        <v>1951</v>
      </c>
      <c r="B543" s="1524" t="s">
        <v>876</v>
      </c>
      <c r="C543" s="1506" t="s">
        <v>326</v>
      </c>
      <c r="E543" s="1507"/>
    </row>
    <row r="544" spans="1:5" ht="18">
      <c r="A544" s="1501" t="s">
        <v>1952</v>
      </c>
      <c r="B544" s="1525" t="s">
        <v>877</v>
      </c>
      <c r="C544" s="1506" t="s">
        <v>326</v>
      </c>
      <c r="E544" s="1507"/>
    </row>
    <row r="545" spans="1:5" ht="18">
      <c r="A545" s="1501" t="s">
        <v>1953</v>
      </c>
      <c r="B545" s="1524" t="s">
        <v>878</v>
      </c>
      <c r="C545" s="1506" t="s">
        <v>326</v>
      </c>
      <c r="E545" s="1507"/>
    </row>
    <row r="546" spans="1:5" ht="18">
      <c r="A546" s="1501" t="s">
        <v>1954</v>
      </c>
      <c r="B546" s="1524" t="s">
        <v>879</v>
      </c>
      <c r="C546" s="1506" t="s">
        <v>326</v>
      </c>
      <c r="E546" s="1507"/>
    </row>
    <row r="547" spans="1:5" ht="18">
      <c r="A547" s="1501" t="s">
        <v>1955</v>
      </c>
      <c r="B547" s="1524" t="s">
        <v>880</v>
      </c>
      <c r="C547" s="1506" t="s">
        <v>326</v>
      </c>
      <c r="E547" s="1507"/>
    </row>
    <row r="548" spans="1:5" ht="18">
      <c r="A548" s="1501" t="s">
        <v>1956</v>
      </c>
      <c r="B548" s="1524" t="s">
        <v>881</v>
      </c>
      <c r="C548" s="1506" t="s">
        <v>326</v>
      </c>
      <c r="E548" s="1507"/>
    </row>
    <row r="549" spans="1:5" ht="18">
      <c r="A549" s="1501" t="s">
        <v>1957</v>
      </c>
      <c r="B549" s="1529" t="s">
        <v>882</v>
      </c>
      <c r="C549" s="1506" t="s">
        <v>326</v>
      </c>
      <c r="E549" s="1507"/>
    </row>
    <row r="550" spans="1:5" ht="18.75" thickBot="1">
      <c r="A550" s="1501" t="s">
        <v>1958</v>
      </c>
      <c r="B550" s="1527" t="s">
        <v>883</v>
      </c>
      <c r="C550" s="1506" t="s">
        <v>326</v>
      </c>
      <c r="E550" s="1507"/>
    </row>
    <row r="551" spans="1:5" ht="18">
      <c r="A551" s="1501" t="s">
        <v>1959</v>
      </c>
      <c r="B551" s="1523" t="s">
        <v>884</v>
      </c>
      <c r="C551" s="1506" t="s">
        <v>326</v>
      </c>
      <c r="E551" s="1507"/>
    </row>
    <row r="552" spans="1:5" ht="18">
      <c r="A552" s="1501" t="s">
        <v>1960</v>
      </c>
      <c r="B552" s="1524" t="s">
        <v>885</v>
      </c>
      <c r="C552" s="1506" t="s">
        <v>326</v>
      </c>
      <c r="E552" s="1507"/>
    </row>
    <row r="553" spans="1:5" ht="18">
      <c r="A553" s="1501" t="s">
        <v>1961</v>
      </c>
      <c r="B553" s="1524" t="s">
        <v>886</v>
      </c>
      <c r="C553" s="1506" t="s">
        <v>326</v>
      </c>
      <c r="E553" s="1507"/>
    </row>
    <row r="554" spans="1:5" ht="18">
      <c r="A554" s="1501" t="s">
        <v>1962</v>
      </c>
      <c r="B554" s="1525" t="s">
        <v>887</v>
      </c>
      <c r="C554" s="1506" t="s">
        <v>326</v>
      </c>
      <c r="E554" s="1507"/>
    </row>
    <row r="555" spans="1:5" ht="18">
      <c r="A555" s="1501" t="s">
        <v>1963</v>
      </c>
      <c r="B555" s="1524" t="s">
        <v>888</v>
      </c>
      <c r="C555" s="1506" t="s">
        <v>326</v>
      </c>
      <c r="E555" s="1507"/>
    </row>
    <row r="556" spans="1:5" ht="18.75" thickBot="1">
      <c r="A556" s="1501" t="s">
        <v>1964</v>
      </c>
      <c r="B556" s="1527" t="s">
        <v>889</v>
      </c>
      <c r="C556" s="1506" t="s">
        <v>326</v>
      </c>
      <c r="E556" s="1507"/>
    </row>
    <row r="557" spans="1:5" ht="18">
      <c r="A557" s="1501" t="s">
        <v>1965</v>
      </c>
      <c r="B557" s="1530" t="s">
        <v>890</v>
      </c>
      <c r="C557" s="1506" t="s">
        <v>326</v>
      </c>
      <c r="E557" s="1507"/>
    </row>
    <row r="558" spans="1:5" ht="18">
      <c r="A558" s="1501" t="s">
        <v>531</v>
      </c>
      <c r="B558" s="1524" t="s">
        <v>891</v>
      </c>
      <c r="C558" s="1506" t="s">
        <v>326</v>
      </c>
      <c r="E558" s="1507"/>
    </row>
    <row r="559" spans="1:5" ht="18">
      <c r="A559" s="1501" t="s">
        <v>532</v>
      </c>
      <c r="B559" s="1524" t="s">
        <v>892</v>
      </c>
      <c r="C559" s="1506" t="s">
        <v>326</v>
      </c>
      <c r="E559" s="1507"/>
    </row>
    <row r="560" spans="1:5" ht="18">
      <c r="A560" s="1501" t="s">
        <v>533</v>
      </c>
      <c r="B560" s="1524" t="s">
        <v>893</v>
      </c>
      <c r="C560" s="1506" t="s">
        <v>326</v>
      </c>
      <c r="E560" s="1507"/>
    </row>
    <row r="561" spans="1:5" ht="18">
      <c r="A561" s="1501" t="s">
        <v>534</v>
      </c>
      <c r="B561" s="1524" t="s">
        <v>894</v>
      </c>
      <c r="C561" s="1506" t="s">
        <v>326</v>
      </c>
      <c r="E561" s="1507"/>
    </row>
    <row r="562" spans="1:5" ht="18">
      <c r="A562" s="1501" t="s">
        <v>535</v>
      </c>
      <c r="B562" s="1524" t="s">
        <v>895</v>
      </c>
      <c r="C562" s="1506" t="s">
        <v>326</v>
      </c>
      <c r="E562" s="1507"/>
    </row>
    <row r="563" spans="1:5" ht="18">
      <c r="A563" s="1501" t="s">
        <v>536</v>
      </c>
      <c r="B563" s="1524" t="s">
        <v>896</v>
      </c>
      <c r="C563" s="1506" t="s">
        <v>326</v>
      </c>
      <c r="E563" s="1507"/>
    </row>
    <row r="564" spans="1:5" ht="18">
      <c r="A564" s="1501" t="s">
        <v>537</v>
      </c>
      <c r="B564" s="1525" t="s">
        <v>897</v>
      </c>
      <c r="C564" s="1506" t="s">
        <v>326</v>
      </c>
      <c r="E564" s="1507"/>
    </row>
    <row r="565" spans="1:5" ht="18">
      <c r="A565" s="1501" t="s">
        <v>538</v>
      </c>
      <c r="B565" s="1524" t="s">
        <v>898</v>
      </c>
      <c r="C565" s="1506" t="s">
        <v>326</v>
      </c>
      <c r="E565" s="1507"/>
    </row>
    <row r="566" spans="1:5" ht="18">
      <c r="A566" s="1501" t="s">
        <v>539</v>
      </c>
      <c r="B566" s="1524" t="s">
        <v>899</v>
      </c>
      <c r="C566" s="1506" t="s">
        <v>326</v>
      </c>
      <c r="E566" s="1507"/>
    </row>
    <row r="567" spans="1:5" ht="18.75" thickBot="1">
      <c r="A567" s="1501" t="s">
        <v>540</v>
      </c>
      <c r="B567" s="1527" t="s">
        <v>900</v>
      </c>
      <c r="C567" s="1506" t="s">
        <v>326</v>
      </c>
      <c r="E567" s="1507"/>
    </row>
    <row r="568" spans="1:5" ht="18">
      <c r="A568" s="1501" t="s">
        <v>541</v>
      </c>
      <c r="B568" s="1530" t="s">
        <v>901</v>
      </c>
      <c r="C568" s="1506" t="s">
        <v>326</v>
      </c>
      <c r="E568" s="1507"/>
    </row>
    <row r="569" spans="1:5" ht="18">
      <c r="A569" s="1501" t="s">
        <v>542</v>
      </c>
      <c r="B569" s="1524" t="s">
        <v>902</v>
      </c>
      <c r="C569" s="1506" t="s">
        <v>326</v>
      </c>
      <c r="E569" s="1507"/>
    </row>
    <row r="570" spans="1:5" ht="18">
      <c r="A570" s="1501" t="s">
        <v>543</v>
      </c>
      <c r="B570" s="1524" t="s">
        <v>903</v>
      </c>
      <c r="C570" s="1506" t="s">
        <v>326</v>
      </c>
      <c r="E570" s="1507"/>
    </row>
    <row r="571" spans="1:5" ht="18">
      <c r="A571" s="1501" t="s">
        <v>544</v>
      </c>
      <c r="B571" s="1524" t="s">
        <v>904</v>
      </c>
      <c r="C571" s="1506" t="s">
        <v>326</v>
      </c>
      <c r="E571" s="1507"/>
    </row>
    <row r="572" spans="1:5" ht="18">
      <c r="A572" s="1501" t="s">
        <v>545</v>
      </c>
      <c r="B572" s="1524" t="s">
        <v>905</v>
      </c>
      <c r="C572" s="1506" t="s">
        <v>326</v>
      </c>
      <c r="E572" s="1507"/>
    </row>
    <row r="573" spans="1:5" ht="18">
      <c r="A573" s="1501" t="s">
        <v>546</v>
      </c>
      <c r="B573" s="1524" t="s">
        <v>906</v>
      </c>
      <c r="C573" s="1506" t="s">
        <v>326</v>
      </c>
      <c r="E573" s="1507"/>
    </row>
    <row r="574" spans="1:5" ht="18">
      <c r="A574" s="1501" t="s">
        <v>547</v>
      </c>
      <c r="B574" s="1524" t="s">
        <v>907</v>
      </c>
      <c r="C574" s="1506" t="s">
        <v>326</v>
      </c>
      <c r="E574" s="1507"/>
    </row>
    <row r="575" spans="1:5" ht="18">
      <c r="A575" s="1501" t="s">
        <v>548</v>
      </c>
      <c r="B575" s="1524" t="s">
        <v>908</v>
      </c>
      <c r="C575" s="1506" t="s">
        <v>326</v>
      </c>
      <c r="E575" s="1507"/>
    </row>
    <row r="576" spans="1:5" ht="18">
      <c r="A576" s="1501" t="s">
        <v>549</v>
      </c>
      <c r="B576" s="1525" t="s">
        <v>909</v>
      </c>
      <c r="C576" s="1506" t="s">
        <v>326</v>
      </c>
      <c r="E576" s="1507"/>
    </row>
    <row r="577" spans="1:5" ht="18">
      <c r="A577" s="1501" t="s">
        <v>550</v>
      </c>
      <c r="B577" s="1524" t="s">
        <v>910</v>
      </c>
      <c r="C577" s="1506" t="s">
        <v>326</v>
      </c>
      <c r="E577" s="1507"/>
    </row>
    <row r="578" spans="1:5" ht="18">
      <c r="A578" s="1501" t="s">
        <v>551</v>
      </c>
      <c r="B578" s="1524" t="s">
        <v>911</v>
      </c>
      <c r="C578" s="1506" t="s">
        <v>326</v>
      </c>
      <c r="E578" s="1507"/>
    </row>
    <row r="579" spans="1:5" ht="18">
      <c r="A579" s="1501" t="s">
        <v>552</v>
      </c>
      <c r="B579" s="1524" t="s">
        <v>912</v>
      </c>
      <c r="C579" s="1506" t="s">
        <v>326</v>
      </c>
      <c r="E579" s="1507"/>
    </row>
    <row r="580" spans="1:5" ht="18">
      <c r="A580" s="1501" t="s">
        <v>553</v>
      </c>
      <c r="B580" s="1524" t="s">
        <v>913</v>
      </c>
      <c r="C580" s="1506" t="s">
        <v>326</v>
      </c>
      <c r="E580" s="1507"/>
    </row>
    <row r="581" spans="1:5" ht="18">
      <c r="A581" s="1501" t="s">
        <v>554</v>
      </c>
      <c r="B581" s="1524" t="s">
        <v>914</v>
      </c>
      <c r="C581" s="1506" t="s">
        <v>326</v>
      </c>
      <c r="E581" s="1507"/>
    </row>
    <row r="582" spans="1:5" ht="18">
      <c r="A582" s="1501" t="s">
        <v>555</v>
      </c>
      <c r="B582" s="1524" t="s">
        <v>915</v>
      </c>
      <c r="C582" s="1506" t="s">
        <v>326</v>
      </c>
      <c r="E582" s="1507"/>
    </row>
    <row r="583" spans="1:5" ht="18">
      <c r="A583" s="1501" t="s">
        <v>556</v>
      </c>
      <c r="B583" s="1524" t="s">
        <v>916</v>
      </c>
      <c r="C583" s="1506" t="s">
        <v>326</v>
      </c>
      <c r="E583" s="1507"/>
    </row>
    <row r="584" spans="1:5" ht="18">
      <c r="A584" s="1501" t="s">
        <v>557</v>
      </c>
      <c r="B584" s="1524" t="s">
        <v>917</v>
      </c>
      <c r="C584" s="1506" t="s">
        <v>326</v>
      </c>
      <c r="E584" s="1507"/>
    </row>
    <row r="585" spans="1:5" ht="18.75" thickBot="1">
      <c r="A585" s="1501" t="s">
        <v>558</v>
      </c>
      <c r="B585" s="1531" t="s">
        <v>918</v>
      </c>
      <c r="C585" s="1506" t="s">
        <v>326</v>
      </c>
      <c r="E585" s="1507"/>
    </row>
    <row r="586" spans="1:5" ht="18.75">
      <c r="A586" s="1501" t="s">
        <v>559</v>
      </c>
      <c r="B586" s="1523" t="s">
        <v>919</v>
      </c>
      <c r="C586" s="1506" t="s">
        <v>326</v>
      </c>
      <c r="E586" s="1507"/>
    </row>
    <row r="587" spans="1:5" ht="18.75">
      <c r="A587" s="1501" t="s">
        <v>560</v>
      </c>
      <c r="B587" s="1524" t="s">
        <v>920</v>
      </c>
      <c r="C587" s="1506" t="s">
        <v>326</v>
      </c>
      <c r="E587" s="1507"/>
    </row>
    <row r="588" spans="1:5" ht="18.75">
      <c r="A588" s="1501" t="s">
        <v>561</v>
      </c>
      <c r="B588" s="1524" t="s">
        <v>921</v>
      </c>
      <c r="C588" s="1506" t="s">
        <v>326</v>
      </c>
      <c r="E588" s="1507"/>
    </row>
    <row r="589" spans="1:5" ht="18.75">
      <c r="A589" s="1501" t="s">
        <v>562</v>
      </c>
      <c r="B589" s="1524" t="s">
        <v>922</v>
      </c>
      <c r="C589" s="1506" t="s">
        <v>326</v>
      </c>
      <c r="E589" s="1507"/>
    </row>
    <row r="590" spans="1:5" ht="19.5">
      <c r="A590" s="1501" t="s">
        <v>563</v>
      </c>
      <c r="B590" s="1525" t="s">
        <v>923</v>
      </c>
      <c r="C590" s="1506" t="s">
        <v>326</v>
      </c>
      <c r="E590" s="1507"/>
    </row>
    <row r="591" spans="1:5" ht="18.75">
      <c r="A591" s="1501" t="s">
        <v>564</v>
      </c>
      <c r="B591" s="1524" t="s">
        <v>924</v>
      </c>
      <c r="C591" s="1506" t="s">
        <v>326</v>
      </c>
      <c r="E591" s="1507"/>
    </row>
    <row r="592" spans="1:5" ht="19.5" thickBot="1">
      <c r="A592" s="1501" t="s">
        <v>565</v>
      </c>
      <c r="B592" s="1527" t="s">
        <v>925</v>
      </c>
      <c r="C592" s="1506" t="s">
        <v>326</v>
      </c>
      <c r="E592" s="1507"/>
    </row>
    <row r="593" spans="1:5" ht="18.75">
      <c r="A593" s="1501" t="s">
        <v>566</v>
      </c>
      <c r="B593" s="1523" t="s">
        <v>926</v>
      </c>
      <c r="C593" s="1506" t="s">
        <v>326</v>
      </c>
      <c r="E593" s="1507"/>
    </row>
    <row r="594" spans="1:5" ht="18.75">
      <c r="A594" s="1501" t="s">
        <v>567</v>
      </c>
      <c r="B594" s="1524" t="s">
        <v>785</v>
      </c>
      <c r="C594" s="1506" t="s">
        <v>326</v>
      </c>
      <c r="E594" s="1507"/>
    </row>
    <row r="595" spans="1:5" ht="18.75">
      <c r="A595" s="1501" t="s">
        <v>568</v>
      </c>
      <c r="B595" s="1524" t="s">
        <v>927</v>
      </c>
      <c r="C595" s="1506" t="s">
        <v>326</v>
      </c>
      <c r="E595" s="1507"/>
    </row>
    <row r="596" spans="1:5" ht="18.75">
      <c r="A596" s="1501" t="s">
        <v>569</v>
      </c>
      <c r="B596" s="1524" t="s">
        <v>928</v>
      </c>
      <c r="C596" s="1506" t="s">
        <v>326</v>
      </c>
      <c r="E596" s="1507"/>
    </row>
    <row r="597" spans="1:5" ht="18.75">
      <c r="A597" s="1501" t="s">
        <v>570</v>
      </c>
      <c r="B597" s="1524" t="s">
        <v>929</v>
      </c>
      <c r="C597" s="1506" t="s">
        <v>326</v>
      </c>
      <c r="E597" s="1507"/>
    </row>
    <row r="598" spans="1:5" ht="19.5">
      <c r="A598" s="1501" t="s">
        <v>571</v>
      </c>
      <c r="B598" s="1525" t="s">
        <v>930</v>
      </c>
      <c r="C598" s="1506" t="s">
        <v>326</v>
      </c>
      <c r="E598" s="1507"/>
    </row>
    <row r="599" spans="1:5" ht="18.75">
      <c r="A599" s="1501" t="s">
        <v>572</v>
      </c>
      <c r="B599" s="1524" t="s">
        <v>931</v>
      </c>
      <c r="C599" s="1506" t="s">
        <v>326</v>
      </c>
      <c r="E599" s="1507"/>
    </row>
    <row r="600" spans="1:5" ht="19.5" thickBot="1">
      <c r="A600" s="1501" t="s">
        <v>573</v>
      </c>
      <c r="B600" s="1527" t="s">
        <v>932</v>
      </c>
      <c r="C600" s="1506" t="s">
        <v>326</v>
      </c>
      <c r="E600" s="1507"/>
    </row>
    <row r="601" spans="1:5" ht="18.75">
      <c r="A601" s="1501" t="s">
        <v>574</v>
      </c>
      <c r="B601" s="1523" t="s">
        <v>933</v>
      </c>
      <c r="C601" s="1506" t="s">
        <v>326</v>
      </c>
      <c r="E601" s="1507"/>
    </row>
    <row r="602" spans="1:5" ht="18.75">
      <c r="A602" s="1501" t="s">
        <v>575</v>
      </c>
      <c r="B602" s="1524" t="s">
        <v>934</v>
      </c>
      <c r="C602" s="1506" t="s">
        <v>326</v>
      </c>
      <c r="E602" s="1507"/>
    </row>
    <row r="603" spans="1:5" ht="18.75">
      <c r="A603" s="1501" t="s">
        <v>576</v>
      </c>
      <c r="B603" s="1524" t="s">
        <v>935</v>
      </c>
      <c r="C603" s="1506" t="s">
        <v>326</v>
      </c>
      <c r="E603" s="1507"/>
    </row>
    <row r="604" spans="1:5" ht="18.75">
      <c r="A604" s="1501" t="s">
        <v>577</v>
      </c>
      <c r="B604" s="1524" t="s">
        <v>936</v>
      </c>
      <c r="C604" s="1506" t="s">
        <v>326</v>
      </c>
      <c r="E604" s="1507"/>
    </row>
    <row r="605" spans="1:5" ht="19.5">
      <c r="A605" s="1501" t="s">
        <v>578</v>
      </c>
      <c r="B605" s="1525" t="s">
        <v>937</v>
      </c>
      <c r="C605" s="1506" t="s">
        <v>326</v>
      </c>
      <c r="E605" s="1507"/>
    </row>
    <row r="606" spans="1:5" ht="18.75">
      <c r="A606" s="1501" t="s">
        <v>579</v>
      </c>
      <c r="B606" s="1524" t="s">
        <v>938</v>
      </c>
      <c r="C606" s="1506" t="s">
        <v>326</v>
      </c>
      <c r="E606" s="1507"/>
    </row>
    <row r="607" spans="1:5" ht="19.5" thickBot="1">
      <c r="A607" s="1501" t="s">
        <v>580</v>
      </c>
      <c r="B607" s="1527" t="s">
        <v>939</v>
      </c>
      <c r="C607" s="1506" t="s">
        <v>326</v>
      </c>
      <c r="E607" s="1507"/>
    </row>
    <row r="608" spans="1:5" ht="18.75">
      <c r="A608" s="1501" t="s">
        <v>581</v>
      </c>
      <c r="B608" s="1523" t="s">
        <v>940</v>
      </c>
      <c r="C608" s="1506" t="s">
        <v>326</v>
      </c>
      <c r="E608" s="1507"/>
    </row>
    <row r="609" spans="1:5" ht="18.75">
      <c r="A609" s="1501" t="s">
        <v>582</v>
      </c>
      <c r="B609" s="1524" t="s">
        <v>941</v>
      </c>
      <c r="C609" s="1506" t="s">
        <v>326</v>
      </c>
      <c r="E609" s="1507"/>
    </row>
    <row r="610" spans="1:5" ht="19.5">
      <c r="A610" s="1501" t="s">
        <v>583</v>
      </c>
      <c r="B610" s="1525" t="s">
        <v>942</v>
      </c>
      <c r="C610" s="1506" t="s">
        <v>326</v>
      </c>
      <c r="E610" s="1507"/>
    </row>
    <row r="611" spans="1:5" ht="19.5" thickBot="1">
      <c r="A611" s="1501" t="s">
        <v>584</v>
      </c>
      <c r="B611" s="1527" t="s">
        <v>943</v>
      </c>
      <c r="C611" s="1506" t="s">
        <v>326</v>
      </c>
      <c r="E611" s="1507"/>
    </row>
    <row r="612" spans="1:5" ht="18.75">
      <c r="A612" s="1501" t="s">
        <v>585</v>
      </c>
      <c r="B612" s="1523" t="s">
        <v>944</v>
      </c>
      <c r="C612" s="1506" t="s">
        <v>326</v>
      </c>
      <c r="E612" s="1507"/>
    </row>
    <row r="613" spans="1:5" ht="18.75">
      <c r="A613" s="1501" t="s">
        <v>586</v>
      </c>
      <c r="B613" s="1524" t="s">
        <v>945</v>
      </c>
      <c r="C613" s="1506" t="s">
        <v>326</v>
      </c>
      <c r="E613" s="1507"/>
    </row>
    <row r="614" spans="1:5" ht="18.75">
      <c r="A614" s="1501" t="s">
        <v>587</v>
      </c>
      <c r="B614" s="1524" t="s">
        <v>946</v>
      </c>
      <c r="C614" s="1506" t="s">
        <v>326</v>
      </c>
      <c r="E614" s="1507"/>
    </row>
    <row r="615" spans="1:5" ht="18.75">
      <c r="A615" s="1501" t="s">
        <v>588</v>
      </c>
      <c r="B615" s="1524" t="s">
        <v>947</v>
      </c>
      <c r="C615" s="1506" t="s">
        <v>326</v>
      </c>
      <c r="E615" s="1507"/>
    </row>
    <row r="616" spans="1:5" ht="18.75">
      <c r="A616" s="1501" t="s">
        <v>589</v>
      </c>
      <c r="B616" s="1524" t="s">
        <v>948</v>
      </c>
      <c r="C616" s="1506" t="s">
        <v>326</v>
      </c>
      <c r="E616" s="1507"/>
    </row>
    <row r="617" spans="1:5" ht="18.75">
      <c r="A617" s="1501" t="s">
        <v>590</v>
      </c>
      <c r="B617" s="1524" t="s">
        <v>949</v>
      </c>
      <c r="C617" s="1506" t="s">
        <v>326</v>
      </c>
      <c r="E617" s="1507"/>
    </row>
    <row r="618" spans="1:5" ht="18.75">
      <c r="A618" s="1501" t="s">
        <v>591</v>
      </c>
      <c r="B618" s="1524" t="s">
        <v>950</v>
      </c>
      <c r="C618" s="1506" t="s">
        <v>326</v>
      </c>
      <c r="E618" s="1507"/>
    </row>
    <row r="619" spans="1:5" ht="18.75">
      <c r="A619" s="1501" t="s">
        <v>592</v>
      </c>
      <c r="B619" s="1524" t="s">
        <v>951</v>
      </c>
      <c r="C619" s="1506" t="s">
        <v>326</v>
      </c>
      <c r="E619" s="1507"/>
    </row>
    <row r="620" spans="1:5" ht="19.5">
      <c r="A620" s="1501" t="s">
        <v>593</v>
      </c>
      <c r="B620" s="1525" t="s">
        <v>952</v>
      </c>
      <c r="C620" s="1506" t="s">
        <v>326</v>
      </c>
      <c r="E620" s="1507"/>
    </row>
    <row r="621" spans="1:5" ht="19.5" thickBot="1">
      <c r="A621" s="1501" t="s">
        <v>594</v>
      </c>
      <c r="B621" s="1527" t="s">
        <v>953</v>
      </c>
      <c r="C621" s="1506" t="s">
        <v>326</v>
      </c>
      <c r="E621" s="1507"/>
    </row>
    <row r="622" spans="1:5" ht="18.75">
      <c r="A622" s="1501" t="s">
        <v>595</v>
      </c>
      <c r="B622" s="1523" t="s">
        <v>464</v>
      </c>
      <c r="C622" s="1506" t="s">
        <v>326</v>
      </c>
      <c r="E622" s="1507"/>
    </row>
    <row r="623" spans="1:5" ht="18.75">
      <c r="A623" s="1501" t="s">
        <v>596</v>
      </c>
      <c r="B623" s="1524" t="s">
        <v>465</v>
      </c>
      <c r="C623" s="1506" t="s">
        <v>326</v>
      </c>
      <c r="E623" s="1507"/>
    </row>
    <row r="624" spans="1:5" ht="18.75">
      <c r="A624" s="1501" t="s">
        <v>597</v>
      </c>
      <c r="B624" s="1524" t="s">
        <v>466</v>
      </c>
      <c r="C624" s="1506" t="s">
        <v>326</v>
      </c>
      <c r="E624" s="1507"/>
    </row>
    <row r="625" spans="1:5" ht="18.75">
      <c r="A625" s="1501" t="s">
        <v>598</v>
      </c>
      <c r="B625" s="1524" t="s">
        <v>467</v>
      </c>
      <c r="C625" s="1506" t="s">
        <v>326</v>
      </c>
      <c r="E625" s="1507"/>
    </row>
    <row r="626" spans="1:5" ht="18.75">
      <c r="A626" s="1501" t="s">
        <v>599</v>
      </c>
      <c r="B626" s="1524" t="s">
        <v>468</v>
      </c>
      <c r="C626" s="1506" t="s">
        <v>326</v>
      </c>
      <c r="E626" s="1507"/>
    </row>
    <row r="627" spans="1:5" ht="18.75">
      <c r="A627" s="1501" t="s">
        <v>600</v>
      </c>
      <c r="B627" s="1524" t="s">
        <v>469</v>
      </c>
      <c r="C627" s="1506" t="s">
        <v>326</v>
      </c>
      <c r="E627" s="1507"/>
    </row>
    <row r="628" spans="1:5" ht="18.75">
      <c r="A628" s="1501" t="s">
        <v>601</v>
      </c>
      <c r="B628" s="1524" t="s">
        <v>470</v>
      </c>
      <c r="C628" s="1506" t="s">
        <v>326</v>
      </c>
      <c r="E628" s="1507"/>
    </row>
    <row r="629" spans="1:5" ht="18.75">
      <c r="A629" s="1501" t="s">
        <v>602</v>
      </c>
      <c r="B629" s="1524" t="s">
        <v>471</v>
      </c>
      <c r="C629" s="1506" t="s">
        <v>326</v>
      </c>
      <c r="E629" s="1507"/>
    </row>
    <row r="630" spans="1:5" ht="18.75">
      <c r="A630" s="1501" t="s">
        <v>603</v>
      </c>
      <c r="B630" s="1524" t="s">
        <v>1185</v>
      </c>
      <c r="C630" s="1506" t="s">
        <v>326</v>
      </c>
      <c r="E630" s="1507"/>
    </row>
    <row r="631" spans="1:5" ht="18.75">
      <c r="A631" s="1501" t="s">
        <v>604</v>
      </c>
      <c r="B631" s="1524" t="s">
        <v>1186</v>
      </c>
      <c r="C631" s="1506" t="s">
        <v>326</v>
      </c>
      <c r="E631" s="1507"/>
    </row>
    <row r="632" spans="1:5" ht="18.75">
      <c r="A632" s="1501" t="s">
        <v>605</v>
      </c>
      <c r="B632" s="1524" t="s">
        <v>1187</v>
      </c>
      <c r="C632" s="1506" t="s">
        <v>326</v>
      </c>
      <c r="E632" s="1507"/>
    </row>
    <row r="633" spans="1:5" ht="18.75">
      <c r="A633" s="1501" t="s">
        <v>606</v>
      </c>
      <c r="B633" s="1524" t="s">
        <v>1188</v>
      </c>
      <c r="C633" s="1506" t="s">
        <v>326</v>
      </c>
      <c r="E633" s="1507"/>
    </row>
    <row r="634" spans="1:5" ht="18.75">
      <c r="A634" s="1501" t="s">
        <v>607</v>
      </c>
      <c r="B634" s="1524" t="s">
        <v>1189</v>
      </c>
      <c r="C634" s="1506" t="s">
        <v>326</v>
      </c>
      <c r="E634" s="1507"/>
    </row>
    <row r="635" spans="1:5" ht="18.75">
      <c r="A635" s="1501" t="s">
        <v>608</v>
      </c>
      <c r="B635" s="1524" t="s">
        <v>1190</v>
      </c>
      <c r="C635" s="1506" t="s">
        <v>326</v>
      </c>
      <c r="E635" s="1507"/>
    </row>
    <row r="636" spans="1:5" ht="18.75">
      <c r="A636" s="1501" t="s">
        <v>609</v>
      </c>
      <c r="B636" s="1524" t="s">
        <v>1191</v>
      </c>
      <c r="C636" s="1506" t="s">
        <v>326</v>
      </c>
      <c r="E636" s="1507"/>
    </row>
    <row r="637" spans="1:5" ht="18.75">
      <c r="A637" s="1501" t="s">
        <v>610</v>
      </c>
      <c r="B637" s="1524" t="s">
        <v>1192</v>
      </c>
      <c r="C637" s="1506" t="s">
        <v>326</v>
      </c>
      <c r="E637" s="1507"/>
    </row>
    <row r="638" spans="1:5" ht="18.75">
      <c r="A638" s="1501" t="s">
        <v>611</v>
      </c>
      <c r="B638" s="1524" t="s">
        <v>1193</v>
      </c>
      <c r="C638" s="1506" t="s">
        <v>326</v>
      </c>
      <c r="E638" s="1507"/>
    </row>
    <row r="639" spans="1:5" ht="18.75">
      <c r="A639" s="1501" t="s">
        <v>612</v>
      </c>
      <c r="B639" s="1524" t="s">
        <v>1194</v>
      </c>
      <c r="C639" s="1506" t="s">
        <v>326</v>
      </c>
      <c r="E639" s="1507"/>
    </row>
    <row r="640" spans="1:5" ht="18.75">
      <c r="A640" s="1501" t="s">
        <v>613</v>
      </c>
      <c r="B640" s="1524" t="s">
        <v>1195</v>
      </c>
      <c r="C640" s="1506" t="s">
        <v>326</v>
      </c>
      <c r="E640" s="1507"/>
    </row>
    <row r="641" spans="1:5" ht="18.75">
      <c r="A641" s="1501" t="s">
        <v>614</v>
      </c>
      <c r="B641" s="1524" t="s">
        <v>1196</v>
      </c>
      <c r="C641" s="1506" t="s">
        <v>326</v>
      </c>
      <c r="E641" s="1507"/>
    </row>
    <row r="642" spans="1:5" ht="18.75">
      <c r="A642" s="1501" t="s">
        <v>615</v>
      </c>
      <c r="B642" s="1524" t="s">
        <v>1197</v>
      </c>
      <c r="C642" s="1506" t="s">
        <v>326</v>
      </c>
      <c r="E642" s="1507"/>
    </row>
    <row r="643" spans="1:5" ht="18.75">
      <c r="A643" s="1501" t="s">
        <v>616</v>
      </c>
      <c r="B643" s="1524" t="s">
        <v>1198</v>
      </c>
      <c r="C643" s="1506" t="s">
        <v>326</v>
      </c>
      <c r="E643" s="1507"/>
    </row>
    <row r="644" spans="1:5" ht="18.75">
      <c r="A644" s="1501" t="s">
        <v>617</v>
      </c>
      <c r="B644" s="1524" t="s">
        <v>1199</v>
      </c>
      <c r="C644" s="1506" t="s">
        <v>326</v>
      </c>
      <c r="E644" s="1507"/>
    </row>
    <row r="645" spans="1:5" ht="18.75">
      <c r="A645" s="1501" t="s">
        <v>618</v>
      </c>
      <c r="B645" s="1524" t="s">
        <v>1200</v>
      </c>
      <c r="C645" s="1506" t="s">
        <v>326</v>
      </c>
      <c r="E645" s="1507"/>
    </row>
    <row r="646" spans="1:5" ht="20.25" thickBot="1">
      <c r="A646" s="1501" t="s">
        <v>619</v>
      </c>
      <c r="B646" s="1532" t="s">
        <v>1201</v>
      </c>
      <c r="C646" s="1506" t="s">
        <v>326</v>
      </c>
      <c r="E646" s="1507"/>
    </row>
    <row r="647" spans="1:5" ht="18.75">
      <c r="A647" s="1501" t="s">
        <v>620</v>
      </c>
      <c r="B647" s="1523" t="s">
        <v>954</v>
      </c>
      <c r="C647" s="1506" t="s">
        <v>326</v>
      </c>
      <c r="E647" s="1507"/>
    </row>
    <row r="648" spans="1:5" ht="18.75">
      <c r="A648" s="1501" t="s">
        <v>621</v>
      </c>
      <c r="B648" s="1524" t="s">
        <v>955</v>
      </c>
      <c r="C648" s="1506" t="s">
        <v>326</v>
      </c>
      <c r="E648" s="1507"/>
    </row>
    <row r="649" spans="1:5" ht="18.75">
      <c r="A649" s="1501" t="s">
        <v>622</v>
      </c>
      <c r="B649" s="1524" t="s">
        <v>956</v>
      </c>
      <c r="C649" s="1506" t="s">
        <v>326</v>
      </c>
      <c r="E649" s="1507"/>
    </row>
    <row r="650" spans="1:5" ht="18.75">
      <c r="A650" s="1501" t="s">
        <v>623</v>
      </c>
      <c r="B650" s="1524" t="s">
        <v>957</v>
      </c>
      <c r="C650" s="1506" t="s">
        <v>326</v>
      </c>
      <c r="E650" s="1507"/>
    </row>
    <row r="651" spans="1:5" ht="18.75">
      <c r="A651" s="1501" t="s">
        <v>624</v>
      </c>
      <c r="B651" s="1524" t="s">
        <v>958</v>
      </c>
      <c r="C651" s="1506" t="s">
        <v>326</v>
      </c>
      <c r="E651" s="1507"/>
    </row>
    <row r="652" spans="1:5" ht="18.75">
      <c r="A652" s="1501" t="s">
        <v>625</v>
      </c>
      <c r="B652" s="1524" t="s">
        <v>959</v>
      </c>
      <c r="C652" s="1506" t="s">
        <v>326</v>
      </c>
      <c r="E652" s="1507"/>
    </row>
    <row r="653" spans="1:5" ht="18.75">
      <c r="A653" s="1501" t="s">
        <v>626</v>
      </c>
      <c r="B653" s="1524" t="s">
        <v>960</v>
      </c>
      <c r="C653" s="1506" t="s">
        <v>326</v>
      </c>
      <c r="E653" s="1507"/>
    </row>
    <row r="654" spans="1:5" ht="18.75">
      <c r="A654" s="1501" t="s">
        <v>627</v>
      </c>
      <c r="B654" s="1524" t="s">
        <v>961</v>
      </c>
      <c r="C654" s="1506" t="s">
        <v>326</v>
      </c>
      <c r="E654" s="1507"/>
    </row>
    <row r="655" spans="1:5" ht="18.75">
      <c r="A655" s="1501" t="s">
        <v>628</v>
      </c>
      <c r="B655" s="1524" t="s">
        <v>962</v>
      </c>
      <c r="C655" s="1506" t="s">
        <v>326</v>
      </c>
      <c r="E655" s="1507"/>
    </row>
    <row r="656" spans="1:5" ht="18.75">
      <c r="A656" s="1501" t="s">
        <v>629</v>
      </c>
      <c r="B656" s="1524" t="s">
        <v>963</v>
      </c>
      <c r="C656" s="1506" t="s">
        <v>326</v>
      </c>
      <c r="E656" s="1507"/>
    </row>
    <row r="657" spans="1:5" ht="18.75">
      <c r="A657" s="1501" t="s">
        <v>630</v>
      </c>
      <c r="B657" s="1524" t="s">
        <v>964</v>
      </c>
      <c r="C657" s="1506" t="s">
        <v>326</v>
      </c>
      <c r="E657" s="1507"/>
    </row>
    <row r="658" spans="1:5" ht="18.75">
      <c r="A658" s="1501" t="s">
        <v>631</v>
      </c>
      <c r="B658" s="1524" t="s">
        <v>965</v>
      </c>
      <c r="C658" s="1506" t="s">
        <v>326</v>
      </c>
      <c r="E658" s="1507"/>
    </row>
    <row r="659" spans="1:5" ht="18.75">
      <c r="A659" s="1501" t="s">
        <v>632</v>
      </c>
      <c r="B659" s="1524" t="s">
        <v>966</v>
      </c>
      <c r="C659" s="1506" t="s">
        <v>326</v>
      </c>
      <c r="E659" s="1507"/>
    </row>
    <row r="660" spans="1:5" ht="18.75">
      <c r="A660" s="1501" t="s">
        <v>633</v>
      </c>
      <c r="B660" s="1524" t="s">
        <v>967</v>
      </c>
      <c r="C660" s="1506" t="s">
        <v>326</v>
      </c>
      <c r="E660" s="1507"/>
    </row>
    <row r="661" spans="1:5" ht="18.75">
      <c r="A661" s="1501" t="s">
        <v>634</v>
      </c>
      <c r="B661" s="1524" t="s">
        <v>968</v>
      </c>
      <c r="C661" s="1506" t="s">
        <v>326</v>
      </c>
      <c r="E661" s="1507"/>
    </row>
    <row r="662" spans="1:5" ht="18.75">
      <c r="A662" s="1501" t="s">
        <v>635</v>
      </c>
      <c r="B662" s="1524" t="s">
        <v>969</v>
      </c>
      <c r="C662" s="1506" t="s">
        <v>326</v>
      </c>
      <c r="E662" s="1507"/>
    </row>
    <row r="663" spans="1:5" ht="18.75">
      <c r="A663" s="1501" t="s">
        <v>636</v>
      </c>
      <c r="B663" s="1524" t="s">
        <v>970</v>
      </c>
      <c r="C663" s="1506" t="s">
        <v>326</v>
      </c>
      <c r="E663" s="1507"/>
    </row>
    <row r="664" spans="1:5" ht="18.75">
      <c r="A664" s="1501" t="s">
        <v>637</v>
      </c>
      <c r="B664" s="1524" t="s">
        <v>971</v>
      </c>
      <c r="C664" s="1506" t="s">
        <v>326</v>
      </c>
      <c r="E664" s="1507"/>
    </row>
    <row r="665" spans="1:5" ht="18.75">
      <c r="A665" s="1501" t="s">
        <v>638</v>
      </c>
      <c r="B665" s="1524" t="s">
        <v>972</v>
      </c>
      <c r="C665" s="1506" t="s">
        <v>326</v>
      </c>
      <c r="E665" s="1507"/>
    </row>
    <row r="666" spans="1:5" ht="18.75">
      <c r="A666" s="1501" t="s">
        <v>639</v>
      </c>
      <c r="B666" s="1524" t="s">
        <v>973</v>
      </c>
      <c r="C666" s="1506" t="s">
        <v>326</v>
      </c>
      <c r="E666" s="1507"/>
    </row>
    <row r="667" spans="1:5" ht="18.75">
      <c r="A667" s="1501" t="s">
        <v>640</v>
      </c>
      <c r="B667" s="1524" t="s">
        <v>974</v>
      </c>
      <c r="C667" s="1506" t="s">
        <v>326</v>
      </c>
      <c r="E667" s="1507"/>
    </row>
    <row r="668" spans="1:5" ht="19.5" thickBot="1">
      <c r="A668" s="1501" t="s">
        <v>641</v>
      </c>
      <c r="B668" s="1527" t="s">
        <v>975</v>
      </c>
      <c r="C668" s="1506" t="s">
        <v>326</v>
      </c>
      <c r="E668" s="1507"/>
    </row>
    <row r="669" spans="1:5" ht="18.75">
      <c r="A669" s="1501" t="s">
        <v>642</v>
      </c>
      <c r="B669" s="1523" t="s">
        <v>976</v>
      </c>
      <c r="C669" s="1506" t="s">
        <v>326</v>
      </c>
      <c r="E669" s="1507"/>
    </row>
    <row r="670" spans="1:5" ht="18.75">
      <c r="A670" s="1501" t="s">
        <v>643</v>
      </c>
      <c r="B670" s="1524" t="s">
        <v>977</v>
      </c>
      <c r="C670" s="1506" t="s">
        <v>326</v>
      </c>
      <c r="E670" s="1507"/>
    </row>
    <row r="671" spans="1:5" ht="18.75">
      <c r="A671" s="1501" t="s">
        <v>644</v>
      </c>
      <c r="B671" s="1524" t="s">
        <v>978</v>
      </c>
      <c r="C671" s="1506" t="s">
        <v>326</v>
      </c>
      <c r="E671" s="1507"/>
    </row>
    <row r="672" spans="1:5" ht="18.75">
      <c r="A672" s="1501" t="s">
        <v>645</v>
      </c>
      <c r="B672" s="1524" t="s">
        <v>979</v>
      </c>
      <c r="C672" s="1506" t="s">
        <v>326</v>
      </c>
      <c r="E672" s="1507"/>
    </row>
    <row r="673" spans="1:5" ht="18.75">
      <c r="A673" s="1501" t="s">
        <v>646</v>
      </c>
      <c r="B673" s="1524" t="s">
        <v>980</v>
      </c>
      <c r="C673" s="1506" t="s">
        <v>326</v>
      </c>
      <c r="E673" s="1507"/>
    </row>
    <row r="674" spans="1:5" ht="18.75">
      <c r="A674" s="1501" t="s">
        <v>647</v>
      </c>
      <c r="B674" s="1524" t="s">
        <v>981</v>
      </c>
      <c r="C674" s="1506" t="s">
        <v>326</v>
      </c>
      <c r="E674" s="1507"/>
    </row>
    <row r="675" spans="1:5" ht="18.75">
      <c r="A675" s="1501" t="s">
        <v>648</v>
      </c>
      <c r="B675" s="1524" t="s">
        <v>982</v>
      </c>
      <c r="C675" s="1506" t="s">
        <v>326</v>
      </c>
      <c r="E675" s="1507"/>
    </row>
    <row r="676" spans="1:5" ht="18.75">
      <c r="A676" s="1501" t="s">
        <v>649</v>
      </c>
      <c r="B676" s="1524" t="s">
        <v>983</v>
      </c>
      <c r="C676" s="1506" t="s">
        <v>326</v>
      </c>
      <c r="E676" s="1507"/>
    </row>
    <row r="677" spans="1:5" ht="18.75">
      <c r="A677" s="1501" t="s">
        <v>650</v>
      </c>
      <c r="B677" s="1524" t="s">
        <v>984</v>
      </c>
      <c r="C677" s="1506" t="s">
        <v>326</v>
      </c>
      <c r="E677" s="1507"/>
    </row>
    <row r="678" spans="1:5" ht="19.5">
      <c r="A678" s="1501" t="s">
        <v>651</v>
      </c>
      <c r="B678" s="1525" t="s">
        <v>985</v>
      </c>
      <c r="C678" s="1506" t="s">
        <v>326</v>
      </c>
      <c r="E678" s="1507"/>
    </row>
    <row r="679" spans="1:5" ht="19.5" thickBot="1">
      <c r="A679" s="1501" t="s">
        <v>652</v>
      </c>
      <c r="B679" s="1527" t="s">
        <v>986</v>
      </c>
      <c r="C679" s="1506" t="s">
        <v>326</v>
      </c>
      <c r="E679" s="1507"/>
    </row>
    <row r="680" spans="1:5" ht="18.75">
      <c r="A680" s="1501" t="s">
        <v>653</v>
      </c>
      <c r="B680" s="1523" t="s">
        <v>987</v>
      </c>
      <c r="C680" s="1506" t="s">
        <v>326</v>
      </c>
      <c r="E680" s="1507"/>
    </row>
    <row r="681" spans="1:5" ht="18.75">
      <c r="A681" s="1501" t="s">
        <v>654</v>
      </c>
      <c r="B681" s="1524" t="s">
        <v>988</v>
      </c>
      <c r="C681" s="1506" t="s">
        <v>326</v>
      </c>
      <c r="E681" s="1507"/>
    </row>
    <row r="682" spans="1:5" ht="18.75">
      <c r="A682" s="1501" t="s">
        <v>655</v>
      </c>
      <c r="B682" s="1524" t="s">
        <v>989</v>
      </c>
      <c r="C682" s="1506" t="s">
        <v>326</v>
      </c>
      <c r="E682" s="1507"/>
    </row>
    <row r="683" spans="1:5" ht="18.75">
      <c r="A683" s="1501" t="s">
        <v>656</v>
      </c>
      <c r="B683" s="1524" t="s">
        <v>990</v>
      </c>
      <c r="C683" s="1506" t="s">
        <v>326</v>
      </c>
      <c r="E683" s="1507"/>
    </row>
    <row r="684" spans="1:5" ht="20.25" thickBot="1">
      <c r="A684" s="1501" t="s">
        <v>657</v>
      </c>
      <c r="B684" s="1532" t="s">
        <v>991</v>
      </c>
      <c r="C684" s="1506" t="s">
        <v>326</v>
      </c>
      <c r="E684" s="1507"/>
    </row>
    <row r="685" spans="1:5" ht="18.75">
      <c r="A685" s="1501" t="s">
        <v>658</v>
      </c>
      <c r="B685" s="1523" t="s">
        <v>992</v>
      </c>
      <c r="C685" s="1506" t="s">
        <v>326</v>
      </c>
      <c r="E685" s="1507"/>
    </row>
    <row r="686" spans="1:5" ht="18.75">
      <c r="A686" s="1501" t="s">
        <v>659</v>
      </c>
      <c r="B686" s="1524" t="s">
        <v>993</v>
      </c>
      <c r="C686" s="1506" t="s">
        <v>326</v>
      </c>
      <c r="E686" s="1507"/>
    </row>
    <row r="687" spans="1:5" ht="18.75">
      <c r="A687" s="1501" t="s">
        <v>660</v>
      </c>
      <c r="B687" s="1524" t="s">
        <v>994</v>
      </c>
      <c r="C687" s="1506" t="s">
        <v>326</v>
      </c>
      <c r="E687" s="1507"/>
    </row>
    <row r="688" spans="1:5" ht="18.75">
      <c r="A688" s="1501" t="s">
        <v>661</v>
      </c>
      <c r="B688" s="1524" t="s">
        <v>995</v>
      </c>
      <c r="C688" s="1506" t="s">
        <v>326</v>
      </c>
      <c r="E688" s="1507"/>
    </row>
    <row r="689" spans="1:5" ht="18.75">
      <c r="A689" s="1501" t="s">
        <v>662</v>
      </c>
      <c r="B689" s="1524" t="s">
        <v>996</v>
      </c>
      <c r="C689" s="1506" t="s">
        <v>326</v>
      </c>
      <c r="E689" s="1507"/>
    </row>
    <row r="690" spans="1:5" ht="18.75">
      <c r="A690" s="1501" t="s">
        <v>663</v>
      </c>
      <c r="B690" s="1524" t="s">
        <v>997</v>
      </c>
      <c r="C690" s="1506" t="s">
        <v>326</v>
      </c>
      <c r="E690" s="1507"/>
    </row>
    <row r="691" spans="1:5" ht="18.75">
      <c r="A691" s="1501" t="s">
        <v>664</v>
      </c>
      <c r="B691" s="1524" t="s">
        <v>998</v>
      </c>
      <c r="C691" s="1506" t="s">
        <v>326</v>
      </c>
      <c r="E691" s="1507"/>
    </row>
    <row r="692" spans="1:5" ht="18.75">
      <c r="A692" s="1501" t="s">
        <v>665</v>
      </c>
      <c r="B692" s="1524" t="s">
        <v>999</v>
      </c>
      <c r="C692" s="1506" t="s">
        <v>326</v>
      </c>
      <c r="E692" s="1507"/>
    </row>
    <row r="693" spans="1:5" ht="18.75">
      <c r="A693" s="1501" t="s">
        <v>666</v>
      </c>
      <c r="B693" s="1524" t="s">
        <v>1000</v>
      </c>
      <c r="C693" s="1506" t="s">
        <v>326</v>
      </c>
      <c r="E693" s="1507"/>
    </row>
    <row r="694" spans="1:5" ht="18.75">
      <c r="A694" s="1501" t="s">
        <v>667</v>
      </c>
      <c r="B694" s="1524" t="s">
        <v>1001</v>
      </c>
      <c r="C694" s="1506" t="s">
        <v>326</v>
      </c>
      <c r="E694" s="1507"/>
    </row>
    <row r="695" spans="1:5" ht="20.25" thickBot="1">
      <c r="A695" s="1501" t="s">
        <v>668</v>
      </c>
      <c r="B695" s="1532" t="s">
        <v>1002</v>
      </c>
      <c r="C695" s="1506" t="s">
        <v>326</v>
      </c>
      <c r="E695" s="1507"/>
    </row>
    <row r="696" spans="1:5" ht="18.75">
      <c r="A696" s="1501" t="s">
        <v>669</v>
      </c>
      <c r="B696" s="1523" t="s">
        <v>1003</v>
      </c>
      <c r="C696" s="1506" t="s">
        <v>326</v>
      </c>
      <c r="E696" s="1507"/>
    </row>
    <row r="697" spans="1:5" ht="18.75">
      <c r="A697" s="1501" t="s">
        <v>670</v>
      </c>
      <c r="B697" s="1524" t="s">
        <v>1004</v>
      </c>
      <c r="C697" s="1506" t="s">
        <v>326</v>
      </c>
      <c r="E697" s="1507"/>
    </row>
    <row r="698" spans="1:5" ht="18.75">
      <c r="A698" s="1501" t="s">
        <v>671</v>
      </c>
      <c r="B698" s="1524" t="s">
        <v>1005</v>
      </c>
      <c r="C698" s="1506" t="s">
        <v>326</v>
      </c>
      <c r="E698" s="1507"/>
    </row>
    <row r="699" spans="1:5" ht="18.75">
      <c r="A699" s="1501" t="s">
        <v>672</v>
      </c>
      <c r="B699" s="1524" t="s">
        <v>1006</v>
      </c>
      <c r="C699" s="1506" t="s">
        <v>326</v>
      </c>
      <c r="E699" s="1507"/>
    </row>
    <row r="700" spans="1:5" ht="18.75">
      <c r="A700" s="1501" t="s">
        <v>673</v>
      </c>
      <c r="B700" s="1524" t="s">
        <v>1007</v>
      </c>
      <c r="C700" s="1506" t="s">
        <v>326</v>
      </c>
      <c r="E700" s="1507"/>
    </row>
    <row r="701" spans="1:5" ht="18.75">
      <c r="A701" s="1501" t="s">
        <v>674</v>
      </c>
      <c r="B701" s="1524" t="s">
        <v>1008</v>
      </c>
      <c r="C701" s="1506" t="s">
        <v>326</v>
      </c>
      <c r="E701" s="1507"/>
    </row>
    <row r="702" spans="1:5" ht="18.75">
      <c r="A702" s="1501" t="s">
        <v>675</v>
      </c>
      <c r="B702" s="1524" t="s">
        <v>1009</v>
      </c>
      <c r="C702" s="1506" t="s">
        <v>326</v>
      </c>
      <c r="E702" s="1507"/>
    </row>
    <row r="703" spans="1:5" ht="18.75">
      <c r="A703" s="1501" t="s">
        <v>676</v>
      </c>
      <c r="B703" s="1524" t="s">
        <v>1010</v>
      </c>
      <c r="C703" s="1506" t="s">
        <v>326</v>
      </c>
      <c r="E703" s="1507"/>
    </row>
    <row r="704" spans="1:5" ht="18.75">
      <c r="A704" s="1501" t="s">
        <v>677</v>
      </c>
      <c r="B704" s="1524" t="s">
        <v>1011</v>
      </c>
      <c r="C704" s="1506" t="s">
        <v>326</v>
      </c>
      <c r="E704" s="1507"/>
    </row>
    <row r="705" spans="1:5" ht="20.25" thickBot="1">
      <c r="A705" s="1501" t="s">
        <v>678</v>
      </c>
      <c r="B705" s="1532" t="s">
        <v>1012</v>
      </c>
      <c r="C705" s="1506" t="s">
        <v>326</v>
      </c>
      <c r="E705" s="1507"/>
    </row>
    <row r="706" spans="1:5" ht="18.75">
      <c r="A706" s="1501" t="s">
        <v>679</v>
      </c>
      <c r="B706" s="1523" t="s">
        <v>1013</v>
      </c>
      <c r="C706" s="1506" t="s">
        <v>326</v>
      </c>
      <c r="E706" s="1507"/>
    </row>
    <row r="707" spans="1:5" ht="18.75">
      <c r="A707" s="1501" t="s">
        <v>680</v>
      </c>
      <c r="B707" s="1524" t="s">
        <v>1014</v>
      </c>
      <c r="C707" s="1506" t="s">
        <v>326</v>
      </c>
      <c r="E707" s="1507"/>
    </row>
    <row r="708" spans="1:5" ht="18.75">
      <c r="A708" s="1501" t="s">
        <v>681</v>
      </c>
      <c r="B708" s="1524" t="s">
        <v>1015</v>
      </c>
      <c r="C708" s="1506" t="s">
        <v>326</v>
      </c>
      <c r="E708" s="1507"/>
    </row>
    <row r="709" spans="1:5" ht="18.75">
      <c r="A709" s="1501" t="s">
        <v>682</v>
      </c>
      <c r="B709" s="1524" t="s">
        <v>1016</v>
      </c>
      <c r="C709" s="1506" t="s">
        <v>326</v>
      </c>
      <c r="E709" s="1507"/>
    </row>
    <row r="710" spans="1:5" ht="20.25" thickBot="1">
      <c r="A710" s="1501" t="s">
        <v>683</v>
      </c>
      <c r="B710" s="1532" t="s">
        <v>1017</v>
      </c>
      <c r="C710" s="1506" t="s">
        <v>326</v>
      </c>
      <c r="E710" s="1507"/>
    </row>
    <row r="711" spans="1:5" ht="19.5">
      <c r="A711" s="1533"/>
      <c r="B711" s="1534"/>
      <c r="C711" s="1506"/>
      <c r="E711" s="1507"/>
    </row>
    <row r="712" spans="1:3" ht="14.25">
      <c r="A712" s="1535" t="s">
        <v>9</v>
      </c>
      <c r="B712" s="1536" t="s">
        <v>8</v>
      </c>
      <c r="C712" s="1535" t="s">
        <v>9</v>
      </c>
    </row>
    <row r="713" spans="1:3" ht="14.25">
      <c r="A713" s="1537"/>
      <c r="B713" s="1538">
        <v>43131</v>
      </c>
      <c r="C713" s="1537" t="s">
        <v>684</v>
      </c>
    </row>
    <row r="714" spans="1:3" ht="14.25">
      <c r="A714" s="1537"/>
      <c r="B714" s="1538">
        <v>43159</v>
      </c>
      <c r="C714" s="1537" t="s">
        <v>685</v>
      </c>
    </row>
    <row r="715" spans="1:3" ht="14.25">
      <c r="A715" s="1537"/>
      <c r="B715" s="1538">
        <v>43190</v>
      </c>
      <c r="C715" s="1537" t="s">
        <v>686</v>
      </c>
    </row>
    <row r="716" spans="1:3" ht="14.25">
      <c r="A716" s="1537"/>
      <c r="B716" s="1538">
        <v>43220</v>
      </c>
      <c r="C716" s="1537" t="s">
        <v>687</v>
      </c>
    </row>
    <row r="717" spans="1:3" ht="14.25">
      <c r="A717" s="1537"/>
      <c r="B717" s="1538">
        <v>43251</v>
      </c>
      <c r="C717" s="1537" t="s">
        <v>688</v>
      </c>
    </row>
    <row r="718" spans="1:3" ht="14.25">
      <c r="A718" s="1537"/>
      <c r="B718" s="1538">
        <v>43281</v>
      </c>
      <c r="C718" s="1537" t="s">
        <v>689</v>
      </c>
    </row>
    <row r="719" spans="1:3" ht="14.25">
      <c r="A719" s="1537"/>
      <c r="B719" s="1538">
        <v>43312</v>
      </c>
      <c r="C719" s="1537" t="s">
        <v>690</v>
      </c>
    </row>
    <row r="720" spans="1:3" ht="14.25">
      <c r="A720" s="1537"/>
      <c r="B720" s="1538">
        <v>43343</v>
      </c>
      <c r="C720" s="1537" t="s">
        <v>691</v>
      </c>
    </row>
    <row r="721" spans="1:3" ht="14.25">
      <c r="A721" s="1537"/>
      <c r="B721" s="1538">
        <v>43373</v>
      </c>
      <c r="C721" s="1537" t="s">
        <v>692</v>
      </c>
    </row>
    <row r="722" spans="1:3" ht="14.25">
      <c r="A722" s="1537"/>
      <c r="B722" s="1538">
        <v>43404</v>
      </c>
      <c r="C722" s="1537" t="s">
        <v>693</v>
      </c>
    </row>
    <row r="723" spans="1:3" ht="14.25">
      <c r="A723" s="1537"/>
      <c r="B723" s="1538">
        <v>43434</v>
      </c>
      <c r="C723" s="1537" t="s">
        <v>694</v>
      </c>
    </row>
    <row r="724" spans="1:3" ht="14.25">
      <c r="A724" s="1537"/>
      <c r="B724" s="1538">
        <v>43465</v>
      </c>
      <c r="C724" s="1537" t="s">
        <v>695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1142</v>
      </c>
      <c r="B1" s="61">
        <v>138</v>
      </c>
      <c r="I1" s="61"/>
    </row>
    <row r="2" spans="1:9" ht="12.75">
      <c r="A2" s="61" t="s">
        <v>1143</v>
      </c>
      <c r="B2" s="61" t="s">
        <v>1097</v>
      </c>
      <c r="I2" s="61"/>
    </row>
    <row r="3" spans="1:9" ht="12.75">
      <c r="A3" s="61" t="s">
        <v>1144</v>
      </c>
      <c r="B3" s="61" t="s">
        <v>1095</v>
      </c>
      <c r="I3" s="61"/>
    </row>
    <row r="4" spans="1:9" ht="15.75">
      <c r="A4" s="61" t="s">
        <v>1145</v>
      </c>
      <c r="B4" s="61" t="s">
        <v>1724</v>
      </c>
      <c r="C4" s="66"/>
      <c r="I4" s="61"/>
    </row>
    <row r="5" spans="1:3" ht="31.5" customHeight="1">
      <c r="A5" s="61" t="s">
        <v>1146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1096</v>
      </c>
      <c r="I8" s="61"/>
    </row>
    <row r="9" ht="12.75">
      <c r="I9" s="61"/>
    </row>
    <row r="10" ht="12.75">
      <c r="I10" s="61"/>
    </row>
    <row r="11" spans="1:21" ht="18">
      <c r="A11" s="61" t="s">
        <v>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0"/>
      <c r="I14" s="1782">
        <f>$B$7</f>
        <v>0</v>
      </c>
      <c r="J14" s="1783"/>
      <c r="K14" s="178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1301</v>
      </c>
      <c r="M15" s="406" t="s">
        <v>50</v>
      </c>
      <c r="N15" s="238"/>
      <c r="O15" s="1322" t="s">
        <v>1725</v>
      </c>
      <c r="P15" s="1323"/>
      <c r="Q15" s="1324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26">
        <f>$B$12</f>
        <v>0</v>
      </c>
      <c r="J19" s="1827"/>
      <c r="K19" s="1828"/>
      <c r="L19" s="410" t="s">
        <v>106</v>
      </c>
      <c r="M19" s="1320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1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107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7" t="s">
        <v>1302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1147</v>
      </c>
      <c r="L23" s="1735" t="s">
        <v>1054</v>
      </c>
      <c r="M23" s="1736"/>
      <c r="N23" s="1736"/>
      <c r="O23" s="1737"/>
      <c r="P23" s="1757" t="s">
        <v>1055</v>
      </c>
      <c r="Q23" s="1758"/>
      <c r="R23" s="1758"/>
      <c r="S23" s="175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2028</v>
      </c>
      <c r="J24" s="252" t="s">
        <v>1303</v>
      </c>
      <c r="K24" s="253" t="s">
        <v>1148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1178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1"/>
      <c r="J26" s="1560">
        <f>VLOOKUP(K26,OP_LIST2,2,FALSE)</f>
        <v>0</v>
      </c>
      <c r="K26" s="1412" t="s">
        <v>1480</v>
      </c>
      <c r="L26" s="389"/>
      <c r="M26" s="1401"/>
      <c r="N26" s="1402"/>
      <c r="O26" s="1403"/>
      <c r="P26" s="1401"/>
      <c r="Q26" s="1402"/>
      <c r="R26" s="1403"/>
      <c r="S26" s="1400"/>
      <c r="T26" s="7">
        <f>(IF($E146&lt;&gt;0,$M$2,IF($L146&lt;&gt;0,$M$2,"")))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7</v>
      </c>
      <c r="L27" s="389"/>
      <c r="M27" s="1404"/>
      <c r="N27" s="1405"/>
      <c r="O27" s="1406"/>
      <c r="P27" s="1404"/>
      <c r="Q27" s="1405"/>
      <c r="R27" s="1406"/>
      <c r="S27" s="1400"/>
      <c r="T27" s="7">
        <f>(IF($E146&lt;&gt;0,$M$2,IF($L146&lt;&gt;0,$M$2,"")))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523</v>
      </c>
      <c r="L28" s="389"/>
      <c r="M28" s="1404"/>
      <c r="N28" s="1405"/>
      <c r="O28" s="1406"/>
      <c r="P28" s="1404"/>
      <c r="Q28" s="1405"/>
      <c r="R28" s="1406"/>
      <c r="S28" s="1400"/>
      <c r="T28" s="7">
        <f>(IF($E146&lt;&gt;0,$M$2,IF($L146&lt;&gt;0,$M$2,"")))</f>
      </c>
      <c r="U28" s="8"/>
    </row>
    <row r="29" spans="1:21" ht="15">
      <c r="A29" s="61">
        <v>18</v>
      </c>
      <c r="I29" s="1416"/>
      <c r="J29" s="1413"/>
      <c r="K29" s="1417" t="s">
        <v>1149</v>
      </c>
      <c r="L29" s="389"/>
      <c r="M29" s="1407"/>
      <c r="N29" s="1408"/>
      <c r="O29" s="1409"/>
      <c r="P29" s="1407"/>
      <c r="Q29" s="1408"/>
      <c r="R29" s="1409"/>
      <c r="S29" s="1400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69" t="s">
        <v>1179</v>
      </c>
      <c r="K30" s="177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1180</v>
      </c>
      <c r="L31" s="282">
        <f>M31+N31+O31</f>
        <v>0</v>
      </c>
      <c r="M31" s="152"/>
      <c r="N31" s="153"/>
      <c r="O31" s="1378"/>
      <c r="P31" s="152"/>
      <c r="Q31" s="153"/>
      <c r="R31" s="1378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1181</v>
      </c>
      <c r="L32" s="288">
        <f>M32+N32+O32</f>
        <v>0</v>
      </c>
      <c r="M32" s="173"/>
      <c r="N32" s="174"/>
      <c r="O32" s="1381"/>
      <c r="P32" s="173"/>
      <c r="Q32" s="174"/>
      <c r="R32" s="1381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50" t="s">
        <v>1182</v>
      </c>
      <c r="K33" s="175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1183</v>
      </c>
      <c r="L34" s="282">
        <f>M34+N34+O34</f>
        <v>0</v>
      </c>
      <c r="M34" s="152"/>
      <c r="N34" s="153"/>
      <c r="O34" s="1378"/>
      <c r="P34" s="152"/>
      <c r="Q34" s="153"/>
      <c r="R34" s="1378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1184</v>
      </c>
      <c r="L35" s="296">
        <f>M35+N35+O35</f>
        <v>0</v>
      </c>
      <c r="M35" s="158"/>
      <c r="N35" s="159"/>
      <c r="O35" s="1380"/>
      <c r="P35" s="158"/>
      <c r="Q35" s="159"/>
      <c r="R35" s="1380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1437</v>
      </c>
      <c r="L36" s="296">
        <f>M36+N36+O36</f>
        <v>0</v>
      </c>
      <c r="M36" s="158"/>
      <c r="N36" s="159"/>
      <c r="O36" s="1380"/>
      <c r="P36" s="158"/>
      <c r="Q36" s="159"/>
      <c r="R36" s="1380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1438</v>
      </c>
      <c r="L37" s="296">
        <f>M37+N37+O37</f>
        <v>0</v>
      </c>
      <c r="M37" s="158"/>
      <c r="N37" s="159"/>
      <c r="O37" s="1380"/>
      <c r="P37" s="158"/>
      <c r="Q37" s="159"/>
      <c r="R37" s="1380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1439</v>
      </c>
      <c r="L38" s="288">
        <f>M38+N38+O38</f>
        <v>0</v>
      </c>
      <c r="M38" s="173"/>
      <c r="N38" s="174"/>
      <c r="O38" s="1381"/>
      <c r="P38" s="173"/>
      <c r="Q38" s="174"/>
      <c r="R38" s="1381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52" t="s">
        <v>339</v>
      </c>
      <c r="K39" s="175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340</v>
      </c>
      <c r="L40" s="282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126</v>
      </c>
      <c r="L41" s="296">
        <f t="shared" si="4"/>
        <v>0</v>
      </c>
      <c r="M41" s="158"/>
      <c r="N41" s="159"/>
      <c r="O41" s="1380"/>
      <c r="P41" s="158"/>
      <c r="Q41" s="159"/>
      <c r="R41" s="1380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341</v>
      </c>
      <c r="L43" s="296">
        <f t="shared" si="4"/>
        <v>0</v>
      </c>
      <c r="M43" s="158"/>
      <c r="N43" s="159"/>
      <c r="O43" s="1380"/>
      <c r="P43" s="158"/>
      <c r="Q43" s="159"/>
      <c r="R43" s="1380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342</v>
      </c>
      <c r="L44" s="296">
        <f t="shared" si="4"/>
        <v>0</v>
      </c>
      <c r="M44" s="158"/>
      <c r="N44" s="159"/>
      <c r="O44" s="1380"/>
      <c r="P44" s="158"/>
      <c r="Q44" s="159"/>
      <c r="R44" s="1380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343</v>
      </c>
      <c r="L46" s="288">
        <f t="shared" si="4"/>
        <v>0</v>
      </c>
      <c r="M46" s="173"/>
      <c r="N46" s="174"/>
      <c r="O46" s="1381"/>
      <c r="P46" s="173"/>
      <c r="Q46" s="174"/>
      <c r="R46" s="1381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5" t="s">
        <v>344</v>
      </c>
      <c r="K47" s="1766"/>
      <c r="L47" s="311">
        <f t="shared" si="4"/>
        <v>0</v>
      </c>
      <c r="M47" s="1382"/>
      <c r="N47" s="1383"/>
      <c r="O47" s="1384"/>
      <c r="P47" s="1382"/>
      <c r="Q47" s="1383"/>
      <c r="R47" s="1384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50" t="s">
        <v>345</v>
      </c>
      <c r="K48" s="175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346</v>
      </c>
      <c r="L49" s="282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347</v>
      </c>
      <c r="L50" s="296">
        <f t="shared" si="7"/>
        <v>0</v>
      </c>
      <c r="M50" s="158"/>
      <c r="N50" s="159"/>
      <c r="O50" s="1380"/>
      <c r="P50" s="158"/>
      <c r="Q50" s="159"/>
      <c r="R50" s="1380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348</v>
      </c>
      <c r="L51" s="296">
        <f t="shared" si="7"/>
        <v>0</v>
      </c>
      <c r="M51" s="158"/>
      <c r="N51" s="159"/>
      <c r="O51" s="1380"/>
      <c r="P51" s="158"/>
      <c r="Q51" s="159"/>
      <c r="R51" s="1380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349</v>
      </c>
      <c r="L52" s="296">
        <f t="shared" si="7"/>
        <v>0</v>
      </c>
      <c r="M52" s="158"/>
      <c r="N52" s="159"/>
      <c r="O52" s="1380"/>
      <c r="P52" s="158"/>
      <c r="Q52" s="159"/>
      <c r="R52" s="1380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350</v>
      </c>
      <c r="L53" s="296">
        <f t="shared" si="7"/>
        <v>0</v>
      </c>
      <c r="M53" s="158"/>
      <c r="N53" s="159"/>
      <c r="O53" s="1380"/>
      <c r="P53" s="158"/>
      <c r="Q53" s="159"/>
      <c r="R53" s="1380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351</v>
      </c>
      <c r="L54" s="315">
        <f t="shared" si="7"/>
        <v>0</v>
      </c>
      <c r="M54" s="164"/>
      <c r="N54" s="165"/>
      <c r="O54" s="1379"/>
      <c r="P54" s="164"/>
      <c r="Q54" s="165"/>
      <c r="R54" s="1379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352</v>
      </c>
      <c r="L55" s="321">
        <f t="shared" si="7"/>
        <v>0</v>
      </c>
      <c r="M55" s="454"/>
      <c r="N55" s="455"/>
      <c r="O55" s="1388"/>
      <c r="P55" s="454"/>
      <c r="Q55" s="455"/>
      <c r="R55" s="1388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353</v>
      </c>
      <c r="L56" s="327">
        <f t="shared" si="7"/>
        <v>0</v>
      </c>
      <c r="M56" s="449"/>
      <c r="N56" s="450"/>
      <c r="O56" s="1385"/>
      <c r="P56" s="449"/>
      <c r="Q56" s="450"/>
      <c r="R56" s="1385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354</v>
      </c>
      <c r="L57" s="321">
        <f t="shared" si="7"/>
        <v>0</v>
      </c>
      <c r="M57" s="454"/>
      <c r="N57" s="455"/>
      <c r="O57" s="1388"/>
      <c r="P57" s="454"/>
      <c r="Q57" s="455"/>
      <c r="R57" s="1388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355</v>
      </c>
      <c r="L58" s="296">
        <f t="shared" si="7"/>
        <v>0</v>
      </c>
      <c r="M58" s="158"/>
      <c r="N58" s="159"/>
      <c r="O58" s="1380"/>
      <c r="P58" s="158"/>
      <c r="Q58" s="159"/>
      <c r="R58" s="1380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90</v>
      </c>
      <c r="L59" s="327">
        <f t="shared" si="7"/>
        <v>0</v>
      </c>
      <c r="M59" s="449"/>
      <c r="N59" s="450"/>
      <c r="O59" s="1385"/>
      <c r="P59" s="449"/>
      <c r="Q59" s="450"/>
      <c r="R59" s="1385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356</v>
      </c>
      <c r="L60" s="321">
        <f t="shared" si="7"/>
        <v>0</v>
      </c>
      <c r="M60" s="454"/>
      <c r="N60" s="455"/>
      <c r="O60" s="1388"/>
      <c r="P60" s="454"/>
      <c r="Q60" s="455"/>
      <c r="R60" s="1388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16</v>
      </c>
      <c r="L61" s="327">
        <f t="shared" si="7"/>
        <v>0</v>
      </c>
      <c r="M61" s="449"/>
      <c r="N61" s="450"/>
      <c r="O61" s="1385"/>
      <c r="P61" s="449"/>
      <c r="Q61" s="450"/>
      <c r="R61" s="1385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357</v>
      </c>
      <c r="L62" s="336">
        <f t="shared" si="7"/>
        <v>0</v>
      </c>
      <c r="M62" s="600"/>
      <c r="N62" s="601"/>
      <c r="O62" s="1387"/>
      <c r="P62" s="600"/>
      <c r="Q62" s="601"/>
      <c r="R62" s="1387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127</v>
      </c>
      <c r="L63" s="321">
        <f t="shared" si="7"/>
        <v>0</v>
      </c>
      <c r="M63" s="454"/>
      <c r="N63" s="455"/>
      <c r="O63" s="1388"/>
      <c r="P63" s="454"/>
      <c r="Q63" s="455"/>
      <c r="R63" s="1388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452</v>
      </c>
      <c r="L64" s="296">
        <f t="shared" si="7"/>
        <v>0</v>
      </c>
      <c r="M64" s="158"/>
      <c r="N64" s="159"/>
      <c r="O64" s="1380"/>
      <c r="P64" s="158"/>
      <c r="Q64" s="159"/>
      <c r="R64" s="1380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358</v>
      </c>
      <c r="L65" s="288">
        <f t="shared" si="7"/>
        <v>0</v>
      </c>
      <c r="M65" s="173"/>
      <c r="N65" s="174"/>
      <c r="O65" s="1381"/>
      <c r="P65" s="173"/>
      <c r="Q65" s="174"/>
      <c r="R65" s="1381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38" t="s">
        <v>419</v>
      </c>
      <c r="K66" s="173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128</v>
      </c>
      <c r="L67" s="282">
        <f>M67+N67+O67</f>
        <v>0</v>
      </c>
      <c r="M67" s="152"/>
      <c r="N67" s="153"/>
      <c r="O67" s="1378"/>
      <c r="P67" s="152"/>
      <c r="Q67" s="153"/>
      <c r="R67" s="1378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129</v>
      </c>
      <c r="L68" s="296">
        <f>M68+N68+O68</f>
        <v>0</v>
      </c>
      <c r="M68" s="158"/>
      <c r="N68" s="159"/>
      <c r="O68" s="1380"/>
      <c r="P68" s="158"/>
      <c r="Q68" s="159"/>
      <c r="R68" s="1380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130</v>
      </c>
      <c r="L69" s="288">
        <f>M69+N69+O69</f>
        <v>0</v>
      </c>
      <c r="M69" s="173"/>
      <c r="N69" s="174"/>
      <c r="O69" s="1381"/>
      <c r="P69" s="173"/>
      <c r="Q69" s="174"/>
      <c r="R69" s="1381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38" t="s">
        <v>1157</v>
      </c>
      <c r="K70" s="173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359</v>
      </c>
      <c r="L71" s="282">
        <f>M71+N71+O71</f>
        <v>0</v>
      </c>
      <c r="M71" s="152"/>
      <c r="N71" s="153"/>
      <c r="O71" s="1378"/>
      <c r="P71" s="152"/>
      <c r="Q71" s="153"/>
      <c r="R71" s="1378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360</v>
      </c>
      <c r="L72" s="296">
        <f>M72+N72+O72</f>
        <v>0</v>
      </c>
      <c r="M72" s="158"/>
      <c r="N72" s="159"/>
      <c r="O72" s="1380"/>
      <c r="P72" s="158"/>
      <c r="Q72" s="159"/>
      <c r="R72" s="1380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361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362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363</v>
      </c>
      <c r="L75" s="288">
        <f>M75+N75+O75</f>
        <v>0</v>
      </c>
      <c r="M75" s="173"/>
      <c r="N75" s="174"/>
      <c r="O75" s="1381"/>
      <c r="P75" s="173"/>
      <c r="Q75" s="174"/>
      <c r="R75" s="1381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38" t="s">
        <v>364</v>
      </c>
      <c r="K76" s="173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453</v>
      </c>
      <c r="L77" s="282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365</v>
      </c>
      <c r="L78" s="288">
        <f t="shared" si="12"/>
        <v>0</v>
      </c>
      <c r="M78" s="173"/>
      <c r="N78" s="174"/>
      <c r="O78" s="1381"/>
      <c r="P78" s="173"/>
      <c r="Q78" s="174"/>
      <c r="R78" s="1381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38" t="s">
        <v>366</v>
      </c>
      <c r="K79" s="1739"/>
      <c r="L79" s="311">
        <f t="shared" si="12"/>
        <v>0</v>
      </c>
      <c r="M79" s="1382"/>
      <c r="N79" s="1383"/>
      <c r="O79" s="1384"/>
      <c r="P79" s="1382"/>
      <c r="Q79" s="1383"/>
      <c r="R79" s="1384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7" t="s">
        <v>367</v>
      </c>
      <c r="K80" s="1768"/>
      <c r="L80" s="311">
        <f t="shared" si="12"/>
        <v>0</v>
      </c>
      <c r="M80" s="1382"/>
      <c r="N80" s="1383"/>
      <c r="O80" s="1384"/>
      <c r="P80" s="1382"/>
      <c r="Q80" s="1383"/>
      <c r="R80" s="1384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7" t="s">
        <v>368</v>
      </c>
      <c r="K81" s="1768"/>
      <c r="L81" s="311">
        <f t="shared" si="12"/>
        <v>0</v>
      </c>
      <c r="M81" s="1382"/>
      <c r="N81" s="1383"/>
      <c r="O81" s="1384"/>
      <c r="P81" s="1382"/>
      <c r="Q81" s="1383"/>
      <c r="R81" s="1384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7" t="s">
        <v>700</v>
      </c>
      <c r="K82" s="1768"/>
      <c r="L82" s="311">
        <f t="shared" si="12"/>
        <v>0</v>
      </c>
      <c r="M82" s="1382"/>
      <c r="N82" s="1383"/>
      <c r="O82" s="1384"/>
      <c r="P82" s="1382"/>
      <c r="Q82" s="1383"/>
      <c r="R82" s="1384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38" t="s">
        <v>369</v>
      </c>
      <c r="K83" s="173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1034</v>
      </c>
      <c r="L84" s="282">
        <f aca="true" t="shared" si="15" ref="L84:L91">M84+N84+O84</f>
        <v>0</v>
      </c>
      <c r="M84" s="152"/>
      <c r="N84" s="153"/>
      <c r="O84" s="1378"/>
      <c r="P84" s="152"/>
      <c r="Q84" s="153"/>
      <c r="R84" s="1378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370</v>
      </c>
      <c r="L85" s="282">
        <f t="shared" si="15"/>
        <v>0</v>
      </c>
      <c r="M85" s="152"/>
      <c r="N85" s="153"/>
      <c r="O85" s="1378"/>
      <c r="P85" s="152"/>
      <c r="Q85" s="153"/>
      <c r="R85" s="1378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371</v>
      </c>
      <c r="L86" s="327">
        <f t="shared" si="15"/>
        <v>0</v>
      </c>
      <c r="M86" s="449"/>
      <c r="N86" s="450"/>
      <c r="O86" s="1385"/>
      <c r="P86" s="449"/>
      <c r="Q86" s="450"/>
      <c r="R86" s="1385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372</v>
      </c>
      <c r="L87" s="352">
        <f t="shared" si="15"/>
        <v>0</v>
      </c>
      <c r="M87" s="636"/>
      <c r="N87" s="637"/>
      <c r="O87" s="1386"/>
      <c r="P87" s="636"/>
      <c r="Q87" s="637"/>
      <c r="R87" s="1386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373</v>
      </c>
      <c r="L88" s="336">
        <f t="shared" si="15"/>
        <v>0</v>
      </c>
      <c r="M88" s="600"/>
      <c r="N88" s="601"/>
      <c r="O88" s="1387"/>
      <c r="P88" s="600"/>
      <c r="Q88" s="601"/>
      <c r="R88" s="1387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1035</v>
      </c>
      <c r="L89" s="321">
        <f t="shared" si="15"/>
        <v>0</v>
      </c>
      <c r="M89" s="454"/>
      <c r="N89" s="455"/>
      <c r="O89" s="1388"/>
      <c r="P89" s="454"/>
      <c r="Q89" s="455"/>
      <c r="R89" s="1388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374</v>
      </c>
      <c r="L90" s="321">
        <f t="shared" si="15"/>
        <v>0</v>
      </c>
      <c r="M90" s="454"/>
      <c r="N90" s="455"/>
      <c r="O90" s="1388"/>
      <c r="P90" s="454"/>
      <c r="Q90" s="455"/>
      <c r="R90" s="1388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375</v>
      </c>
      <c r="L91" s="288">
        <f t="shared" si="15"/>
        <v>0</v>
      </c>
      <c r="M91" s="173"/>
      <c r="N91" s="174"/>
      <c r="O91" s="1381"/>
      <c r="P91" s="173"/>
      <c r="Q91" s="174"/>
      <c r="R91" s="1381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376</v>
      </c>
      <c r="K92" s="681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377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1150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378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379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380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697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38" t="s">
        <v>381</v>
      </c>
      <c r="K99" s="1739"/>
      <c r="L99" s="311">
        <f t="shared" si="18"/>
        <v>0</v>
      </c>
      <c r="M99" s="1431">
        <v>0</v>
      </c>
      <c r="N99" s="1432">
        <v>0</v>
      </c>
      <c r="O99" s="1433">
        <v>0</v>
      </c>
      <c r="P99" s="1431">
        <v>0</v>
      </c>
      <c r="Q99" s="1432">
        <v>0</v>
      </c>
      <c r="R99" s="1433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38" t="s">
        <v>382</v>
      </c>
      <c r="K100" s="1739"/>
      <c r="L100" s="311">
        <f t="shared" si="18"/>
        <v>0</v>
      </c>
      <c r="M100" s="1382"/>
      <c r="N100" s="1383"/>
      <c r="O100" s="1384"/>
      <c r="P100" s="1382"/>
      <c r="Q100" s="1383"/>
      <c r="R100" s="1384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38" t="s">
        <v>383</v>
      </c>
      <c r="K101" s="1739"/>
      <c r="L101" s="311">
        <f t="shared" si="18"/>
        <v>0</v>
      </c>
      <c r="M101" s="1432">
        <v>0</v>
      </c>
      <c r="N101" s="1432">
        <v>0</v>
      </c>
      <c r="O101" s="1432">
        <v>0</v>
      </c>
      <c r="P101" s="1432">
        <v>0</v>
      </c>
      <c r="Q101" s="1432">
        <v>0</v>
      </c>
      <c r="R101" s="1432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38" t="s">
        <v>384</v>
      </c>
      <c r="K102" s="173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385</v>
      </c>
      <c r="L103" s="282">
        <f aca="true" t="shared" si="22" ref="L103:L108">M103+N103+O103</f>
        <v>0</v>
      </c>
      <c r="M103" s="152"/>
      <c r="N103" s="153"/>
      <c r="O103" s="1378"/>
      <c r="P103" s="152"/>
      <c r="Q103" s="153"/>
      <c r="R103" s="1378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386</v>
      </c>
      <c r="L104" s="296">
        <f t="shared" si="22"/>
        <v>0</v>
      </c>
      <c r="M104" s="158"/>
      <c r="N104" s="159"/>
      <c r="O104" s="1380"/>
      <c r="P104" s="158"/>
      <c r="Q104" s="159"/>
      <c r="R104" s="1380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387</v>
      </c>
      <c r="L105" s="296">
        <f t="shared" si="22"/>
        <v>0</v>
      </c>
      <c r="M105" s="158"/>
      <c r="N105" s="159"/>
      <c r="O105" s="1380"/>
      <c r="P105" s="158"/>
      <c r="Q105" s="159"/>
      <c r="R105" s="1380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388</v>
      </c>
      <c r="L106" s="296">
        <f t="shared" si="22"/>
        <v>0</v>
      </c>
      <c r="M106" s="158"/>
      <c r="N106" s="159"/>
      <c r="O106" s="1380"/>
      <c r="P106" s="158"/>
      <c r="Q106" s="159"/>
      <c r="R106" s="1380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389</v>
      </c>
      <c r="L107" s="296">
        <f t="shared" si="22"/>
        <v>0</v>
      </c>
      <c r="M107" s="158"/>
      <c r="N107" s="159"/>
      <c r="O107" s="1380"/>
      <c r="P107" s="158"/>
      <c r="Q107" s="159"/>
      <c r="R107" s="1380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390</v>
      </c>
      <c r="L108" s="288">
        <f t="shared" si="22"/>
        <v>0</v>
      </c>
      <c r="M108" s="173"/>
      <c r="N108" s="174"/>
      <c r="O108" s="1381"/>
      <c r="P108" s="173"/>
      <c r="Q108" s="174"/>
      <c r="R108" s="1381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38" t="s">
        <v>701</v>
      </c>
      <c r="K109" s="173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391</v>
      </c>
      <c r="L110" s="282">
        <f aca="true" t="shared" si="25" ref="L110:L115">M110+N110+O110</f>
        <v>0</v>
      </c>
      <c r="M110" s="152"/>
      <c r="N110" s="153"/>
      <c r="O110" s="1378"/>
      <c r="P110" s="152"/>
      <c r="Q110" s="153"/>
      <c r="R110" s="1378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392</v>
      </c>
      <c r="L111" s="296">
        <f t="shared" si="25"/>
        <v>0</v>
      </c>
      <c r="M111" s="158"/>
      <c r="N111" s="159"/>
      <c r="O111" s="1380"/>
      <c r="P111" s="158"/>
      <c r="Q111" s="159"/>
      <c r="R111" s="1380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393</v>
      </c>
      <c r="L112" s="288">
        <f t="shared" si="25"/>
        <v>0</v>
      </c>
      <c r="M112" s="173"/>
      <c r="N112" s="174"/>
      <c r="O112" s="1381"/>
      <c r="P112" s="173"/>
      <c r="Q112" s="174"/>
      <c r="R112" s="1381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38" t="s">
        <v>698</v>
      </c>
      <c r="K113" s="1739"/>
      <c r="L113" s="311">
        <f t="shared" si="25"/>
        <v>0</v>
      </c>
      <c r="M113" s="1382"/>
      <c r="N113" s="1383"/>
      <c r="O113" s="1384"/>
      <c r="P113" s="1382"/>
      <c r="Q113" s="1383"/>
      <c r="R113" s="1384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38" t="s">
        <v>699</v>
      </c>
      <c r="K114" s="1739"/>
      <c r="L114" s="311">
        <f t="shared" si="25"/>
        <v>0</v>
      </c>
      <c r="M114" s="1382"/>
      <c r="N114" s="1383"/>
      <c r="O114" s="1384"/>
      <c r="P114" s="1382"/>
      <c r="Q114" s="1383"/>
      <c r="R114" s="1384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7" t="s">
        <v>394</v>
      </c>
      <c r="K115" s="1768"/>
      <c r="L115" s="311">
        <f t="shared" si="25"/>
        <v>0</v>
      </c>
      <c r="M115" s="1382"/>
      <c r="N115" s="1383"/>
      <c r="O115" s="1384"/>
      <c r="P115" s="1382"/>
      <c r="Q115" s="1383"/>
      <c r="R115" s="1384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38" t="s">
        <v>420</v>
      </c>
      <c r="K116" s="173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421</v>
      </c>
      <c r="L117" s="282">
        <f>M117+N117+O117</f>
        <v>0</v>
      </c>
      <c r="M117" s="152"/>
      <c r="N117" s="153"/>
      <c r="O117" s="1378"/>
      <c r="P117" s="152"/>
      <c r="Q117" s="153"/>
      <c r="R117" s="1378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422</v>
      </c>
      <c r="L118" s="288">
        <f>M118+N118+O118</f>
        <v>0</v>
      </c>
      <c r="M118" s="173"/>
      <c r="N118" s="174"/>
      <c r="O118" s="1381"/>
      <c r="P118" s="173"/>
      <c r="Q118" s="174"/>
      <c r="R118" s="1381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6" t="s">
        <v>395</v>
      </c>
      <c r="K119" s="1777"/>
      <c r="L119" s="311">
        <f>M119+N119+O119</f>
        <v>0</v>
      </c>
      <c r="M119" s="1382"/>
      <c r="N119" s="1383"/>
      <c r="O119" s="1384"/>
      <c r="P119" s="1382"/>
      <c r="Q119" s="1383"/>
      <c r="R119" s="1384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6" t="s">
        <v>396</v>
      </c>
      <c r="K120" s="177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397</v>
      </c>
      <c r="L121" s="282">
        <f aca="true" t="shared" si="29" ref="L121:L127">M121+N121+O121</f>
        <v>0</v>
      </c>
      <c r="M121" s="152"/>
      <c r="N121" s="153"/>
      <c r="O121" s="1378"/>
      <c r="P121" s="152"/>
      <c r="Q121" s="153"/>
      <c r="R121" s="1378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398</v>
      </c>
      <c r="L122" s="296">
        <f t="shared" si="29"/>
        <v>0</v>
      </c>
      <c r="M122" s="158"/>
      <c r="N122" s="159"/>
      <c r="O122" s="1380"/>
      <c r="P122" s="158"/>
      <c r="Q122" s="159"/>
      <c r="R122" s="1380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1460</v>
      </c>
      <c r="L123" s="296">
        <f t="shared" si="29"/>
        <v>0</v>
      </c>
      <c r="M123" s="158"/>
      <c r="N123" s="159"/>
      <c r="O123" s="1380"/>
      <c r="P123" s="158"/>
      <c r="Q123" s="159"/>
      <c r="R123" s="1380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1461</v>
      </c>
      <c r="L124" s="296">
        <f t="shared" si="29"/>
        <v>0</v>
      </c>
      <c r="M124" s="158"/>
      <c r="N124" s="159"/>
      <c r="O124" s="1380"/>
      <c r="P124" s="158"/>
      <c r="Q124" s="159"/>
      <c r="R124" s="1380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1462</v>
      </c>
      <c r="L125" s="296">
        <f t="shared" si="29"/>
        <v>0</v>
      </c>
      <c r="M125" s="158"/>
      <c r="N125" s="159"/>
      <c r="O125" s="1380"/>
      <c r="P125" s="158"/>
      <c r="Q125" s="159"/>
      <c r="R125" s="1380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1463</v>
      </c>
      <c r="L126" s="296">
        <f t="shared" si="29"/>
        <v>0</v>
      </c>
      <c r="M126" s="158"/>
      <c r="N126" s="159"/>
      <c r="O126" s="1380"/>
      <c r="P126" s="158"/>
      <c r="Q126" s="159"/>
      <c r="R126" s="1380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1464</v>
      </c>
      <c r="L127" s="288">
        <f t="shared" si="29"/>
        <v>0</v>
      </c>
      <c r="M127" s="173"/>
      <c r="N127" s="174"/>
      <c r="O127" s="1381"/>
      <c r="P127" s="173"/>
      <c r="Q127" s="174"/>
      <c r="R127" s="1381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6" t="s">
        <v>1465</v>
      </c>
      <c r="K128" s="177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454</v>
      </c>
      <c r="L129" s="282">
        <f>M129+N129+O129</f>
        <v>0</v>
      </c>
      <c r="M129" s="152"/>
      <c r="N129" s="153"/>
      <c r="O129" s="1378"/>
      <c r="P129" s="152"/>
      <c r="Q129" s="153"/>
      <c r="R129" s="1378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1466</v>
      </c>
      <c r="L130" s="288">
        <f>M130+N130+O130</f>
        <v>0</v>
      </c>
      <c r="M130" s="173"/>
      <c r="N130" s="174"/>
      <c r="O130" s="1381"/>
      <c r="P130" s="173"/>
      <c r="Q130" s="174"/>
      <c r="R130" s="1381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6" t="s">
        <v>1120</v>
      </c>
      <c r="K131" s="1777"/>
      <c r="L131" s="311">
        <f>M131+N131+O131</f>
        <v>0</v>
      </c>
      <c r="M131" s="1382"/>
      <c r="N131" s="1383"/>
      <c r="O131" s="1384"/>
      <c r="P131" s="1382"/>
      <c r="Q131" s="1383"/>
      <c r="R131" s="1384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38" t="s">
        <v>1121</v>
      </c>
      <c r="K132" s="173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1122</v>
      </c>
      <c r="L133" s="282">
        <f>M133+N133+O133</f>
        <v>0</v>
      </c>
      <c r="M133" s="152"/>
      <c r="N133" s="153"/>
      <c r="O133" s="1378"/>
      <c r="P133" s="152"/>
      <c r="Q133" s="153"/>
      <c r="R133" s="1378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1123</v>
      </c>
      <c r="L134" s="296">
        <f>M134+N134+O134</f>
        <v>0</v>
      </c>
      <c r="M134" s="158"/>
      <c r="N134" s="159"/>
      <c r="O134" s="1380"/>
      <c r="P134" s="158"/>
      <c r="Q134" s="159"/>
      <c r="R134" s="1380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1124</v>
      </c>
      <c r="L135" s="296">
        <f>M135+N135+O135</f>
        <v>0</v>
      </c>
      <c r="M135" s="158"/>
      <c r="N135" s="159"/>
      <c r="O135" s="1380"/>
      <c r="P135" s="158"/>
      <c r="Q135" s="159"/>
      <c r="R135" s="1380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1125</v>
      </c>
      <c r="L136" s="288">
        <f>M136+N136+O136</f>
        <v>0</v>
      </c>
      <c r="M136" s="173"/>
      <c r="N136" s="174"/>
      <c r="O136" s="1381"/>
      <c r="P136" s="173"/>
      <c r="Q136" s="174"/>
      <c r="R136" s="1381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4" t="s">
        <v>131</v>
      </c>
      <c r="K137" s="177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1126</v>
      </c>
      <c r="L138" s="282">
        <f>M138+N138+O138</f>
        <v>0</v>
      </c>
      <c r="M138" s="1432">
        <v>0</v>
      </c>
      <c r="N138" s="1432">
        <v>0</v>
      </c>
      <c r="O138" s="1432">
        <v>0</v>
      </c>
      <c r="P138" s="1432">
        <v>0</v>
      </c>
      <c r="Q138" s="1432">
        <v>0</v>
      </c>
      <c r="R138" s="1432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1127</v>
      </c>
      <c r="L139" s="315">
        <f>M139+N139+O139</f>
        <v>0</v>
      </c>
      <c r="M139" s="1432">
        <v>0</v>
      </c>
      <c r="N139" s="1432">
        <v>0</v>
      </c>
      <c r="O139" s="1432">
        <v>0</v>
      </c>
      <c r="P139" s="1432">
        <v>0</v>
      </c>
      <c r="Q139" s="1432">
        <v>0</v>
      </c>
      <c r="R139" s="1432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1128</v>
      </c>
      <c r="L140" s="378">
        <f>M140+N140+O140</f>
        <v>0</v>
      </c>
      <c r="M140" s="1432">
        <v>0</v>
      </c>
      <c r="N140" s="1432">
        <v>0</v>
      </c>
      <c r="O140" s="1432">
        <v>0</v>
      </c>
      <c r="P140" s="1432">
        <v>0</v>
      </c>
      <c r="Q140" s="1432">
        <v>0</v>
      </c>
      <c r="R140" s="1432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78" t="s">
        <v>1129</v>
      </c>
      <c r="K141" s="1739"/>
      <c r="L141" s="1398"/>
      <c r="M141" s="1398"/>
      <c r="N141" s="1398"/>
      <c r="O141" s="1398"/>
      <c r="P141" s="1398"/>
      <c r="Q141" s="1398"/>
      <c r="R141" s="1398"/>
      <c r="S141" s="1399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8" t="s">
        <v>1129</v>
      </c>
      <c r="K142" s="1739"/>
      <c r="L142" s="311">
        <f>M142+N142+O142</f>
        <v>0</v>
      </c>
      <c r="M142" s="1389"/>
      <c r="N142" s="1390"/>
      <c r="O142" s="1391"/>
      <c r="P142" s="1421">
        <v>0</v>
      </c>
      <c r="Q142" s="1422">
        <v>0</v>
      </c>
      <c r="R142" s="1423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3"/>
      <c r="J143" s="1394"/>
      <c r="K143" s="1395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6"/>
      <c r="J144" s="111"/>
      <c r="K144" s="1397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6"/>
      <c r="J145" s="111"/>
      <c r="K145" s="1397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4"/>
      <c r="J146" s="393" t="s">
        <v>1176</v>
      </c>
      <c r="K146" s="1392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265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27"/>
      <c r="J148" s="1327"/>
      <c r="K148" s="1328"/>
      <c r="L148" s="1327"/>
      <c r="M148" s="1327"/>
      <c r="N148" s="1327"/>
      <c r="O148" s="1327"/>
      <c r="P148" s="1327"/>
      <c r="Q148" s="1327"/>
      <c r="R148" s="1327"/>
      <c r="S148" s="1329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J114:K114"/>
    <mergeCell ref="J115:K115"/>
    <mergeCell ref="J48:K48"/>
    <mergeCell ref="J82:K82"/>
    <mergeCell ref="J83:K83"/>
    <mergeCell ref="J99:K99"/>
    <mergeCell ref="J100:K100"/>
    <mergeCell ref="J102:K102"/>
    <mergeCell ref="J109:K109"/>
    <mergeCell ref="J113:K113"/>
    <mergeCell ref="I14:K14"/>
    <mergeCell ref="I16:K16"/>
    <mergeCell ref="I19:K19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214" operator="equal" stopIfTrue="1">
      <formula>0</formula>
    </cfRule>
  </conditionalFormatting>
  <conditionalFormatting sqref="L21">
    <cfRule type="cellIs" priority="11" dxfId="203" operator="equal" stopIfTrue="1">
      <formula>98</formula>
    </cfRule>
    <cfRule type="cellIs" priority="12" dxfId="204" operator="equal" stopIfTrue="1">
      <formula>96</formula>
    </cfRule>
    <cfRule type="cellIs" priority="13" dxfId="205" operator="equal" stopIfTrue="1">
      <formula>42</formula>
    </cfRule>
    <cfRule type="cellIs" priority="14" dxfId="206" operator="equal" stopIfTrue="1">
      <formula>97</formula>
    </cfRule>
    <cfRule type="cellIs" priority="15" dxfId="207" operator="equal" stopIfTrue="1">
      <formula>33</formula>
    </cfRule>
  </conditionalFormatting>
  <conditionalFormatting sqref="M21">
    <cfRule type="cellIs" priority="6" dxfId="207" operator="equal" stopIfTrue="1">
      <formula>"ЧУЖДИ СРЕДСТВА"</formula>
    </cfRule>
    <cfRule type="cellIs" priority="7" dxfId="206" operator="equal" stopIfTrue="1">
      <formula>"СЕС - ДМП"</formula>
    </cfRule>
    <cfRule type="cellIs" priority="8" dxfId="205" operator="equal" stopIfTrue="1">
      <formula>"СЕС - РА"</formula>
    </cfRule>
    <cfRule type="cellIs" priority="9" dxfId="204" operator="equal" stopIfTrue="1">
      <formula>"СЕС - ДЕС"</formula>
    </cfRule>
    <cfRule type="cellIs" priority="10" dxfId="203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21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2018-08-09T08:08:48Z</cp:lastPrinted>
  <dcterms:created xsi:type="dcterms:W3CDTF">1997-12-10T11:54:07Z</dcterms:created>
  <dcterms:modified xsi:type="dcterms:W3CDTF">2018-08-09T10:22:05Z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