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50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<sst xmlns="http://schemas.openxmlformats.org/spreadsheetml/2006/main" count="2749" uniqueCount="2098">
  <si>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</si>
  <si>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</si>
  <si>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</si>
  <si>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</si>
  <si>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</si>
  <si>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</si>
  <si>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</si>
  <si>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</si>
  <si>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</si>
  <si>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</si>
  <si>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</si>
  <si>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</si>
  <si>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</si>
  <si>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</si>
  <si>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</si>
  <si>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</si>
  <si>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</si>
  <si>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</si>
  <si>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</si>
  <si>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</si>
  <si>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</si>
  <si>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</si>
  <si>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</si>
  <si>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</si>
  <si>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</si>
  <si>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</si>
  <si>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</si>
  <si>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</si>
  <si>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</si>
  <si>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</si>
  <si>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</si>
  <si>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</si>
  <si>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</si>
  <si>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</si>
  <si>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</si>
  <si>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</si>
  <si>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</si>
  <si>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</si>
  <si>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</si>
  <si>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</si>
  <si>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</si>
  <si>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</si>
  <si>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</si>
  <si>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</si>
  <si>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</si>
  <si>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</si>
  <si>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</si>
  <si>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</si>
  <si>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</si>
  <si>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</si>
  <si>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</si>
  <si>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</si>
  <si>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</si>
  <si>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</si>
  <si>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</si>
  <si>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</si>
  <si>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</si>
  <si>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</si>
  <si>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</si>
  <si>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</si>
  <si>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</si>
  <si>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</si>
  <si>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</si>
  <si>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</si>
  <si>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</si>
  <si>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</si>
  <si>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</si>
  <si>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</si>
  <si>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</si>
  <si>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</si>
  <si>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</si>
  <si>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</si>
  <si>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</si>
  <si>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</si>
  <si>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</si>
  <si>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</si>
  <si>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</si>
  <si>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</si>
  <si>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</si>
  <si>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</si>
  <si>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</si>
  <si>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</si>
  <si>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</si>
  <si>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</si>
  <si>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</si>
  <si>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</si>
  <si>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</si>
  <si>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</si>
  <si>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</si>
  <si>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</si>
  <si>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</si>
  <si>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</si>
  <si>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</si>
  <si>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</si>
  <si>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</si>
  <si>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</si>
  <si>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</si>
  <si>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</si>
  <si>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</si>
  <si>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</si>
  <si>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</si>
  <si>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</si>
  <si>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</si>
  <si>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</si>
  <si>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</si>
  <si>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</si>
  <si>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</si>
  <si>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</si>
  <si>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</si>
  <si>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</si>
  <si>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</si>
  <si>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</si>
  <si>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</si>
  <si>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</si>
  <si>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</si>
  <si>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</si>
  <si>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</si>
  <si>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</si>
  <si>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</si>
  <si>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</si>
  <si>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</si>
  <si>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</si>
  <si>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</si>
  <si>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</si>
  <si>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</si>
  <si>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</si>
  <si>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</si>
  <si>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</si>
  <si>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</si>
  <si>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</si>
  <si>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</si>
  <si>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</si>
  <si>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</si>
  <si>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</si>
  <si>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</si>
  <si>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</si>
  <si>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</si>
  <si>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</si>
  <si>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</si>
  <si>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</si>
  <si>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</si>
  <si>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</si>
  <si>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</si>
  <si>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</si>
  <si>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</si>
  <si>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</si>
  <si>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</si>
  <si>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</si>
  <si>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</si>
  <si>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</si>
  <si>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</si>
  <si>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</si>
  <si>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</si>
  <si>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</si>
  <si>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</si>
  <si>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</si>
  <si>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</si>
  <si>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</si>
  <si>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</si>
  <si>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</si>
  <si>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</si>
  <si>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</si>
  <si>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</si>
  <si>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</si>
  <si>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</si>
  <si>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</si>
  <si>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</si>
  <si>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</si>
  <si>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</si>
  <si>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</si>
  <si>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</si>
  <si>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</si>
  <si>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</si>
  <si>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</si>
  <si>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</si>
  <si>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</si>
  <si>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</si>
  <si>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</si>
  <si>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</si>
  <si>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</si>
  <si>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</si>
  <si>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</si>
  <si>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</si>
  <si>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</si>
  <si>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</si>
  <si>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</si>
  <si>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</si>
  <si>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</si>
  <si>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</si>
  <si>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</si>
  <si>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</si>
  <si>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</si>
  <si>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</si>
  <si>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</si>
  <si>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</si>
  <si>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</si>
  <si>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</si>
  <si>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</si>
  <si>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</si>
  <si>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</si>
  <si>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</si>
  <si>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</si>
  <si>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</si>
  <si>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</si>
  <si>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</si>
  <si>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</si>
  <si>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</si>
  <si>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</si>
  <si>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</si>
  <si>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</si>
  <si>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</si>
  <si>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</si>
  <si>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</si>
  <si>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</si>
  <si>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</si>
  <si>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</si>
  <si>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</si>
  <si>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</si>
  <si>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</si>
  <si>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</si>
  <si>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</si>
  <si>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</si>
  <si>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</si>
  <si>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</si>
  <si>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</si>
  <si>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</si>
  <si>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</si>
  <si>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</si>
  <si>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</si>
  <si>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</si>
  <si>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</si>
  <si>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</si>
  <si>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</si>
  <si>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</si>
  <si>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</si>
  <si>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</si>
  <si>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</si>
  <si>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</si>
  <si>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</si>
  <si>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</si>
  <si>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</si>
  <si>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</si>
  <si>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</si>
  <si>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</si>
  <si>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</si>
  <si>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</si>
  <si>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</si>
  <si>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</si>
  <si>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</si>
  <si>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</si>
  <si>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</si>
  <si>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</si>
  <si>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</si>
  <si>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</si>
  <si>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</si>
  <si>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</si>
  <si>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</si>
  <si>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</si>
  <si>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</si>
  <si>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</si>
  <si>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</si>
  <si>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</si>
  <si>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</si>
  <si>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</si>
  <si>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</si>
  <si>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</si>
  <si>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</si>
  <si>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</si>
  <si>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</si>
  <si>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</si>
  <si>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</si>
  <si>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</si>
  <si>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</si>
  <si>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</si>
  <si>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</si>
  <si>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</si>
  <si>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</si>
  <si>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</si>
  <si>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</si>
  <si>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</si>
  <si>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</si>
  <si>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</si>
  <si>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</si>
  <si>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</si>
  <si>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</si>
  <si>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</si>
  <si>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</si>
  <si>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</si>
  <si>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</si>
  <si>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</si>
  <si>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</si>
  <si>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</si>
  <si>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</si>
  <si>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</si>
  <si>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</si>
  <si>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</si>
  <si>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</si>
  <si>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</si>
  <si>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</si>
  <si>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</si>
  <si>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</si>
  <si>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</si>
  <si>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</si>
  <si>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</si>
  <si>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</si>
  <si>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</si>
  <si>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</si>
  <si>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</si>
  <si>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</si>
  <si>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</si>
  <si>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</si>
  <si>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</si>
  <si>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</si>
  <si>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</si>
  <si>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</si>
  <si>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</si>
  <si>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</si>
  <si>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</si>
  <si>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</si>
  <si>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</si>
  <si>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</si>
  <si>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</si>
  <si>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</si>
  <si>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</si>
  <si>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</si>
  <si>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</si>
  <si>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</si>
  <si>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</si>
  <si>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</si>
  <si>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</si>
  <si>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</si>
  <si>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</si>
  <si>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</si>
  <si>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</si>
  <si>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</si>
  <si>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</si>
  <si>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</si>
  <si>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</si>
  <si>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</si>
  <si>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</si>
  <si>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</si>
  <si>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</si>
  <si>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</si>
  <si>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</si>
  <si>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</si>
  <si>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</si>
  <si>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</si>
  <si>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</si>
  <si>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</si>
  <si>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</si>
  <si>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</si>
  <si>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</si>
  <si>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</si>
  <si>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</si>
  <si>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</si>
  <si>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</si>
  <si>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</si>
  <si>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</si>
  <si>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</si>
  <si>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</si>
  <si>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</si>
  <si>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</si>
  <si>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</si>
  <si>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</si>
  <si>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</si>
  <si>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</si>
  <si>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</si>
  <si>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</si>
  <si>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</si>
  <si>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</si>
  <si>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</si>
  <si>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</si>
  <si>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</si>
  <si>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</si>
  <si>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</si>
  <si>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</si>
  <si>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</si>
  <si>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</si>
  <si>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</si>
  <si>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</si>
  <si>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</si>
  <si>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</si>
  <si>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</si>
  <si>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</si>
  <si>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</si>
  <si>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</si>
  <si>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</si>
  <si>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</si>
  <si>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</si>
  <si>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</si>
  <si>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</si>
  <si>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</si>
  <si>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</si>
  <si>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</si>
  <si>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</si>
  <si>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</si>
  <si>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</si>
  <si>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</si>
  <si>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</si>
  <si>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</si>
  <si>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</si>
  <si>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</si>
  <si>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</si>
  <si>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</si>
  <si>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</si>
  <si>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</si>
  <si>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</si>
  <si>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</si>
  <si>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</si>
  <si>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</si>
  <si>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</si>
  <si>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</si>
  <si>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</si>
  <si>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</si>
  <si>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</si>
  <si>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</si>
  <si>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</si>
  <si>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</si>
  <si>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</si>
  <si>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</si>
  <si>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</si>
  <si>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</si>
  <si>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</si>
  <si>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</si>
  <si>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</si>
  <si>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</si>
  <si>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</si>
  <si>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</si>
  <si>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</si>
  <si>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</si>
  <si>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</si>
  <si>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</si>
  <si>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</si>
  <si>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</si>
  <si>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</si>
  <si>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</si>
  <si>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</si>
  <si>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</si>
  <si>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</si>
  <si>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</si>
  <si>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</si>
  <si>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</si>
  <si>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</si>
  <si>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</si>
  <si>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</si>
  <si>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</si>
  <si>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</si>
  <si>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</si>
  <si>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</si>
  <si>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</si>
  <si>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</si>
  <si>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</si>
  <si>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</si>
  <si>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</si>
  <si>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</si>
  <si>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</si>
  <si>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</si>
  <si>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</si>
  <si>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</si>
  <si>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</si>
  <si>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</si>
  <si>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</si>
  <si>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</si>
  <si>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</si>
  <si>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</si>
  <si>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</si>
  <si>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</si>
  <si>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</si>
  <si>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</si>
  <si>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</si>
  <si>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</si>
  <si>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</si>
  <si>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</si>
  <si>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</si>
  <si>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</si>
  <si>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</si>
  <si>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</si>
  <si>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</si>
  <si>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</si>
  <si>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</si>
  <si>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</si>
  <si>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</si>
  <si>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</si>
  <si>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</si>
  <si>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</si>
  <si>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</si>
  <si>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</si>
  <si>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</si>
  <si>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</si>
  <si>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</si>
  <si>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</si>
  <si>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</si>
  <si>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</si>
  <si>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</si>
  <si>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</si>
  <si>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</si>
  <si>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</si>
  <si>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</si>
  <si>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</si>
  <si>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</si>
  <si>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</si>
  <si>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</si>
  <si>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</si>
  <si>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</si>
  <si>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</si>
  <si>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</si>
  <si>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</si>
  <si>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</si>
  <si>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</si>
  <si>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</si>
  <si>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</si>
  <si>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</si>
  <si>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</si>
  <si>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</si>
  <si>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</si>
  <si>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</si>
  <si>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</si>
  <si>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</si>
  <si>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</si>
  <si>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</si>
  <si>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</si>
  <si>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</si>
  <si>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</si>
  <si>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</si>
  <si>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</si>
  <si>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</si>
  <si>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</si>
  <si>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</si>
  <si>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</si>
  <si>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</si>
  <si>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</si>
  <si>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</si>
  <si>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</si>
  <si>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</si>
  <si>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</si>
  <si>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</si>
  <si>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</si>
  <si>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</si>
  <si>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</si>
  <si>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</si>
  <si>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</si>
  <si>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</si>
  <si>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</si>
  <si>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</si>
  <si>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</si>
  <si>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</si>
  <si>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</si>
  <si>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</si>
  <si>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</si>
  <si>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</si>
  <si>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</si>
  <si>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</si>
  <si>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</si>
  <si>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</si>
  <si>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</si>
  <si>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</si>
  <si>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</si>
  <si>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</si>
  <si>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</si>
  <si>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</si>
  <si>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</si>
  <si>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</si>
  <si>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</si>
  <si>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</si>
  <si>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</si>
  <si>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</si>
  <si>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</si>
  <si>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</si>
  <si>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</si>
  <si>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</si>
  <si>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</si>
  <si>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</si>
  <si>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</si>
  <si>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</si>
  <si>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</si>
  <si>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</si>
  <si>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</si>
  <si>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</si>
  <si>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</si>
  <si>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</si>
  <si>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</si>
  <si>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</si>
  <si>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</si>
  <si>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</si>
  <si>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</si>
  <si>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</si>
  <si>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</si>
  <si>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</si>
  <si>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</si>
  <si>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</si>
  <si>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</si>
  <si>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</si>
  <si>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</si>
  <si>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</si>
  <si>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</si>
  <si>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</si>
  <si>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</si>
  <si>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</si>
  <si>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</si>
  <si>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</si>
  <si>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</si>
  <si>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</si>
  <si>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</si>
  <si>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</si>
  <si>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</si>
  <si>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</si>
  <si>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</si>
  <si>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</si>
  <si>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</si>
  <si>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</si>
  <si>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</si>
  <si>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</si>
  <si>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</si>
  <si>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</si>
  <si>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</si>
  <si>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</si>
  <si>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</si>
  <si>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</si>
  <si>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</si>
  <si>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</si>
  <si>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</si>
  <si>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</si>
  <si>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</si>
  <si>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</si>
  <si>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</si>
  <si>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</si>
  <si>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</si>
  <si>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</si>
  <si>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</si>
  <si>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</si>
  <si>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</si>
  <si>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</si>
  <si>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</si>
  <si>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</si>
  <si>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</si>
  <si>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</si>
  <si>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</si>
  <si>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</si>
  <si>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</si>
  <si>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</si>
  <si>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</si>
  <si>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</si>
  <si>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</si>
  <si>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</si>
  <si>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</si>
  <si>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</si>
  <si>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</si>
  <si>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</si>
  <si>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</si>
  <si>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</si>
  <si>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</si>
  <si>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</si>
  <si>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</si>
  <si>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</si>
  <si>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</si>
  <si>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</si>
  <si>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</si>
  <si>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</si>
  <si>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</si>
  <si>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</si>
  <si>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</si>
  <si>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</si>
  <si>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</si>
  <si>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</si>
  <si>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</si>
  <si>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</si>
  <si>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</si>
  <si>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</si>
  <si>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</si>
  <si>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</si>
  <si>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</si>
  <si>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</si>
  <si>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</si>
  <si>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</si>
  <si>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</si>
  <si>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</si>
  <si>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</si>
  <si>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</si>
  <si>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</si>
  <si>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</si>
  <si>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</si>
  <si>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</si>
  <si>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</si>
  <si>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</si>
  <si>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</si>
  <si>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</si>
  <si>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</si>
  <si>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</si>
  <si>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</si>
  <si>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</si>
  <si>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</si>
  <si>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</si>
  <si>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</si>
  <si>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</si>
  <si>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</si>
  <si>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</si>
  <si>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</si>
  <si>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</si>
  <si>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</si>
  <si>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</si>
  <si>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12.2021-01.2022 г.</t>
  </si>
  <si>
    <t>12.2021-12.2022 г.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</si>
  <si>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</si>
  <si>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</si>
  <si>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</si>
  <si>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</si>
  <si>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</si>
  <si>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</si>
  <si>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</si>
  <si>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</si>
  <si>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</si>
  <si>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</si>
  <si>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</si>
  <si>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</si>
  <si>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</si>
  <si>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</si>
  <si>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</si>
  <si>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</si>
  <si>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</si>
  <si>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</si>
  <si>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</si>
  <si>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</si>
  <si>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</si>
  <si>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</si>
  <si>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</si>
  <si>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</si>
  <si>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</si>
  <si>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</si>
  <si>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</si>
  <si>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</si>
  <si>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</si>
  <si>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</si>
  <si>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</si>
  <si>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</si>
  <si>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</si>
  <si>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</si>
  <si>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</si>
  <si>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</si>
  <si>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</si>
  <si>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</si>
  <si>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</si>
  <si>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</si>
  <si>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</si>
  <si>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</si>
  <si>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</si>
  <si>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</si>
  <si>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</si>
  <si>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</si>
  <si>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</si>
  <si>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</si>
  <si>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</si>
  <si>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</si>
  <si>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</si>
  <si>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</si>
  <si>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</si>
  <si>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</si>
  <si>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</si>
  <si>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</si>
  <si>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</si>
  <si>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</si>
  <si>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</si>
  <si>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</si>
  <si>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</si>
  <si>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</si>
  <si>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</si>
  <si>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</si>
  <si>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Мерал Мехмед</t>
  </si>
  <si>
    <t>Илкнур Кязим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</si>
  <si>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</si>
  <si>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</si>
  <si>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</si>
  <si>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</si>
  <si>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</si>
  <si>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</si>
  <si>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</si>
  <si>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</si>
  <si>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</si>
  <si>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</si>
  <si>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</si>
  <si>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</si>
  <si>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</si>
  <si>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</si>
  <si>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</si>
  <si>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</si>
  <si>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</si>
  <si>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</si>
  <si>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</si>
  <si>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</si>
  <si>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</si>
  <si>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</si>
  <si>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</si>
  <si>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</si>
  <si>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</si>
  <si>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</si>
  <si>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</si>
  <si>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</si>
  <si>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</si>
  <si>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</si>
  <si>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</si>
  <si>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</si>
  <si>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</si>
  <si>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</si>
  <si>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</si>
  <si>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</si>
  <si>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</si>
  <si>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</si>
  <si>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</si>
  <si>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</si>
  <si>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</si>
  <si>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</si>
  <si>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</si>
  <si>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</si>
  <si>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</si>
  <si>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</si>
  <si>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</si>
  <si>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</si>
  <si>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</si>
  <si>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</si>
  <si>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</si>
  <si>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</si>
  <si>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</si>
  <si>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</si>
  <si>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</si>
  <si>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</si>
  <si>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</si>
  <si>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</si>
  <si>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</si>
  <si>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</si>
  <si>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</si>
  <si>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</si>
  <si>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</si>
  <si>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</si>
  <si>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</si>
  <si>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</si>
  <si>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</si>
  <si>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</si>
  <si>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</si>
  <si>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</si>
  <si>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</si>
  <si>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</si>
  <si>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</si>
  <si>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</si>
  <si>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</si>
  <si>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</si>
  <si>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</si>
  <si>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</si>
  <si>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</si>
  <si>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</si>
  <si>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</si>
  <si>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</si>
  <si>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</si>
  <si>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</si>
  <si>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</si>
  <si>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</si>
  <si>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</si>
  <si>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</si>
  <si>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</si>
  <si>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</si>
  <si>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</si>
  <si>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</si>
  <si>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</si>
  <si>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</si>
  <si>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</si>
  <si>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</si>
  <si>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</si>
  <si>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</si>
  <si>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</si>
  <si>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</si>
  <si>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</si>
  <si>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</si>
  <si>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</si>
  <si>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</si>
  <si>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</si>
  <si>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</si>
  <si>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</si>
  <si>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</si>
  <si>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</si>
  <si>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</si>
  <si>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</si>
  <si>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</si>
  <si>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</si>
  <si>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</si>
  <si>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</si>
  <si>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</si>
  <si>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</si>
  <si>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</si>
  <si>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</si>
  <si>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</si>
  <si>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</si>
  <si>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</si>
  <si>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</si>
  <si>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</si>
  <si>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</si>
  <si>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</si>
  <si>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</si>
  <si>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</si>
  <si>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</si>
  <si>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</si>
  <si>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</si>
  <si>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</si>
  <si>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</si>
  <si>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</si>
  <si>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</si>
  <si>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</si>
  <si>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</si>
  <si>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</si>
  <si>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</si>
  <si>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</si>
  <si>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</si>
  <si>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</si>
  <si>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</si>
  <si>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</si>
  <si>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</si>
  <si>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</si>
  <si>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</si>
  <si>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</si>
  <si>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</si>
  <si>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</si>
  <si>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</si>
  <si>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</si>
  <si>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</si>
  <si>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</si>
  <si>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</si>
  <si>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</si>
  <si>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</si>
  <si>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</si>
  <si>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</si>
  <si>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</si>
  <si>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</si>
  <si>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</si>
  <si>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</si>
  <si>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</si>
  <si>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</si>
  <si>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</si>
  <si>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</si>
  <si>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</si>
  <si>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</si>
  <si>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</si>
  <si>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</si>
  <si>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</si>
  <si>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</si>
  <si>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</si>
  <si>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</si>
  <si>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</si>
  <si>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</si>
  <si>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</si>
  <si>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</si>
  <si>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</si>
  <si>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</si>
  <si>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</si>
  <si>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</si>
  <si>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</si>
  <si>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</si>
  <si>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</si>
  <si>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</si>
  <si>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</si>
  <si>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</si>
  <si>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</si>
  <si>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</si>
  <si>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</si>
  <si>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</si>
  <si>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</si>
  <si>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</si>
  <si>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</si>
  <si>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</si>
  <si>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</si>
  <si>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</si>
  <si>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</si>
  <si>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</si>
  <si>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</si>
  <si>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</si>
  <si>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</si>
  <si>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</si>
  <si>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</si>
  <si>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</si>
  <si>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</si>
  <si>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</si>
  <si>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</si>
  <si>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</si>
  <si>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</si>
  <si>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</si>
  <si>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</si>
  <si>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</si>
  <si>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</si>
  <si>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</si>
  <si>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</si>
  <si>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</si>
  <si>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</si>
  <si>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</si>
  <si>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</si>
  <si>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</si>
  <si>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</si>
  <si>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</si>
  <si>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</si>
  <si>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</si>
  <si>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</si>
  <si>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</si>
  <si>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</si>
  <si>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</si>
  <si>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</si>
  <si>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</si>
  <si>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</si>
  <si>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</si>
  <si>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</si>
  <si>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</si>
  <si>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</si>
  <si>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</si>
  <si>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</si>
  <si>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</si>
  <si>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</si>
  <si>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</si>
  <si>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</si>
  <si>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</si>
  <si>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</si>
  <si>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</si>
  <si>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</si>
  <si>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</si>
  <si>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</si>
  <si>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</si>
  <si>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</si>
  <si>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</si>
  <si>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</si>
  <si>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</si>
  <si>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</si>
  <si>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</si>
  <si>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</si>
  <si>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</si>
  <si>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</si>
  <si>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</si>
  <si>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</si>
  <si>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</si>
  <si>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</si>
  <si>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</si>
  <si>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</si>
  <si>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</si>
  <si>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</si>
  <si>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</si>
  <si>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</si>
  <si>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</si>
  <si>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</si>
  <si>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</si>
  <si>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</si>
  <si>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</si>
  <si>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</si>
  <si>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</si>
  <si>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</si>
  <si>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</si>
  <si>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</si>
  <si>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</si>
  <si>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</si>
  <si>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</si>
  <si>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</si>
  <si>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</si>
  <si>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</si>
  <si>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</si>
  <si>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</si>
  <si>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</si>
  <si>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</si>
  <si>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</si>
  <si>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</si>
  <si>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</si>
  <si>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</si>
  <si>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</si>
  <si>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</si>
  <si>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</si>
  <si>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</si>
  <si>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</si>
  <si>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</si>
  <si>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</si>
  <si>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</si>
  <si>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</si>
  <si>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</si>
  <si>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</si>
  <si>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</si>
  <si>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</si>
  <si>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</si>
  <si>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</si>
  <si>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</si>
  <si>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</si>
  <si>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</si>
  <si>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</si>
  <si>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</si>
  <si>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</si>
  <si>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</si>
  <si>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</si>
  <si>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</si>
  <si>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</si>
  <si>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</si>
  <si>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</si>
  <si>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</si>
  <si>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</si>
  <si>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</si>
  <si>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</si>
  <si>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</si>
  <si>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</si>
  <si>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</si>
  <si>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</si>
  <si>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</si>
  <si>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</si>
  <si>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</si>
  <si>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</si>
  <si>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</si>
  <si>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</si>
  <si>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</si>
  <si>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</si>
  <si>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</si>
  <si>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</si>
  <si>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</si>
  <si>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</si>
  <si>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</si>
  <si>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</si>
  <si>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</si>
  <si>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</si>
  <si>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</si>
  <si>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</si>
  <si>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</si>
  <si>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</si>
  <si>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</si>
  <si>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</si>
  <si>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</si>
  <si>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</si>
  <si>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</si>
  <si>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</si>
  <si>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</si>
  <si>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</si>
  <si>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</si>
  <si>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</si>
  <si>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</si>
  <si>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</si>
  <si>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</si>
  <si>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</si>
  <si>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</si>
  <si>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</si>
  <si>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</si>
  <si>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</si>
  <si>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</si>
  <si>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</si>
  <si>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</si>
  <si>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</si>
  <si>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</si>
  <si>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</si>
  <si>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</si>
  <si>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</si>
  <si>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</si>
  <si>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</si>
  <si>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</si>
  <si>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</si>
  <si>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</si>
  <si>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</si>
  <si>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</si>
  <si>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</si>
  <si>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</si>
  <si>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</si>
  <si>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</si>
  <si>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</si>
  <si>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</si>
  <si>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</si>
  <si>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</si>
  <si>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</si>
  <si>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</si>
  <si>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</si>
  <si>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</si>
  <si>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</si>
  <si>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</si>
  <si>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</si>
  <si>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</si>
  <si>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</si>
  <si>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</si>
  <si>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гаранции от фирми за добро изпълнение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</si>
  <si>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</si>
  <si>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</si>
  <si>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</si>
  <si>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</si>
  <si>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</si>
  <si>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</si>
  <si>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</si>
  <si>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</si>
  <si>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</si>
  <si>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</si>
  <si>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</si>
  <si>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</si>
  <si>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</si>
  <si>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</si>
  <si>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</si>
  <si>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</si>
  <si>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</si>
  <si>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</si>
  <si>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</si>
  <si>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</si>
  <si>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</si>
  <si>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</si>
  <si>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</si>
  <si>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</si>
  <si>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</si>
  <si>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</si>
  <si>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</si>
  <si>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</si>
  <si>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</si>
  <si>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</si>
  <si>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</si>
  <si>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</si>
  <si>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</si>
  <si>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</si>
  <si>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</si>
  <si>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</si>
  <si>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</si>
  <si>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</si>
  <si>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</si>
  <si>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</si>
  <si>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</si>
  <si>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</si>
  <si>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</si>
  <si>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</si>
  <si>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</si>
  <si>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</si>
  <si>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</si>
  <si>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</si>
  <si>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</si>
  <si>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</si>
  <si>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</si>
  <si>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</si>
  <si>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</si>
  <si>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</si>
  <si>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</si>
  <si>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</si>
  <si>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</si>
  <si>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</si>
  <si>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</si>
  <si>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</si>
  <si>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</si>
  <si>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</si>
  <si>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</si>
  <si>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</si>
  <si>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</si>
  <si>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</si>
  <si>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</si>
  <si>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</si>
  <si>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</si>
  <si>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</si>
  <si>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</si>
  <si>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</si>
  <si>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</si>
  <si>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</si>
  <si>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</si>
  <si>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</si>
  <si>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</si>
  <si>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</si>
  <si>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</si>
  <si>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</si>
  <si>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</si>
  <si>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</si>
  <si>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</si>
  <si>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</si>
  <si>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</si>
  <si>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</si>
  <si>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</si>
  <si>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</si>
  <si>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</si>
  <si>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</si>
  <si>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</si>
  <si>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</si>
  <si>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</si>
  <si>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</si>
  <si>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</si>
  <si>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</si>
  <si>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</si>
  <si>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</si>
  <si>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</si>
  <si>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</si>
  <si>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</si>
  <si>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</si>
  <si>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</si>
  <si>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</si>
  <si>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</si>
  <si>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</si>
  <si>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</si>
  <si>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</si>
  <si>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</si>
  <si>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</si>
  <si>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</si>
  <si>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</si>
  <si>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</si>
  <si>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</si>
  <si>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</si>
  <si>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</si>
  <si>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</si>
  <si>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</si>
  <si>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</si>
  <si>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</si>
  <si>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</si>
  <si>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</si>
  <si>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</si>
  <si>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</si>
  <si>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</si>
  <si>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</si>
  <si>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</si>
  <si>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</si>
  <si>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</si>
  <si>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</si>
  <si>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</si>
  <si>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</si>
  <si>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</si>
  <si>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</si>
  <si>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</si>
  <si>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</si>
  <si>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</si>
  <si>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</si>
  <si>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</si>
  <si>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Ширин Мюмюн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</si>
  <si>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</si>
  <si>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</si>
  <si>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</si>
  <si>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</si>
  <si>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</si>
  <si>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</si>
  <si>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</si>
  <si>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</si>
  <si>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</si>
  <si>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</si>
  <si>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</si>
  <si>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</si>
  <si>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</si>
  <si>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</si>
  <si>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</si>
  <si>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</si>
  <si>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</si>
  <si>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</si>
  <si>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</si>
  <si>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</si>
  <si>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</si>
  <si>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</si>
  <si>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</si>
  <si>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</si>
  <si>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</si>
  <si>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</si>
  <si>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</si>
  <si>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</si>
  <si>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</si>
  <si>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</si>
  <si>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</si>
  <si>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</si>
  <si>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</si>
  <si>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</si>
  <si>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</si>
  <si>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</si>
  <si>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</si>
  <si>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</si>
  <si>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</si>
  <si>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</si>
  <si>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</si>
  <si>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</si>
  <si>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</si>
  <si>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</si>
  <si>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</si>
  <si>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</si>
  <si>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</si>
  <si>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</si>
  <si>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</si>
  <si>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</si>
  <si>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</si>
  <si>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</si>
  <si>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</si>
  <si>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</si>
  <si>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</si>
  <si>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</si>
  <si>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</si>
  <si>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</si>
  <si>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</si>
  <si>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</si>
  <si>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</si>
  <si>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</si>
  <si>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</si>
  <si>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</si>
  <si>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</si>
  <si>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</si>
  <si>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</si>
  <si>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</si>
  <si>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</si>
  <si>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</si>
  <si>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</si>
  <si>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</si>
  <si>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</si>
  <si>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</si>
  <si>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</si>
  <si>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</si>
  <si>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</si>
  <si>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</si>
  <si>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</si>
  <si>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</si>
  <si>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</si>
  <si>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</si>
  <si>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</si>
  <si>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</si>
  <si>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</si>
  <si>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</si>
  <si>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</si>
  <si>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</si>
  <si>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</si>
  <si>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</si>
  <si>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</si>
  <si>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</si>
  <si>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</si>
  <si>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</si>
  <si>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</si>
  <si>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</si>
  <si>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</si>
  <si>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</si>
  <si>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</si>
  <si>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</si>
  <si>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</si>
  <si>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</si>
  <si>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</si>
  <si>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</si>
  <si>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</si>
  <si>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</si>
  <si>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</si>
  <si>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</si>
  <si>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</si>
  <si>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</si>
  <si>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</si>
  <si>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</si>
  <si>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</si>
  <si>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</si>
  <si>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</si>
  <si>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</si>
  <si>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</si>
  <si>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</si>
  <si>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</si>
  <si>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</si>
  <si>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</si>
  <si>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</si>
  <si>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</si>
  <si>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</si>
  <si>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</si>
  <si>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</si>
  <si>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</si>
  <si>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</si>
  <si>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</si>
  <si>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</si>
  <si>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</si>
  <si>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</si>
  <si>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</si>
  <si>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</si>
  <si>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</si>
  <si>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</si>
  <si>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</si>
  <si>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</si>
  <si>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</si>
  <si>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</si>
  <si>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</si>
  <si>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</si>
  <si>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</si>
  <si>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</si>
  <si>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</si>
  <si>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</si>
  <si>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</si>
  <si>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</si>
  <si>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</si>
  <si>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</si>
  <si>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</si>
  <si>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</si>
  <si>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</si>
  <si>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</si>
  <si>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</si>
  <si>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</si>
  <si>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</si>
  <si>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</si>
  <si>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</si>
  <si>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</si>
  <si>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</si>
  <si>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</si>
  <si>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</si>
  <si>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</si>
  <si>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</si>
  <si>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</si>
  <si>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</si>
  <si>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</si>
  <si>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</si>
  <si>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</si>
  <si>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</si>
  <si>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</si>
  <si>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</si>
  <si>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</si>
  <si>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</si>
  <si>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</si>
  <si>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</si>
  <si>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</si>
  <si>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</si>
  <si>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</si>
  <si>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</si>
  <si>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</si>
  <si>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</si>
  <si>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</si>
  <si>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</si>
  <si>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</si>
  <si>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</si>
  <si>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</si>
  <si>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</si>
  <si>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</si>
  <si>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</si>
  <si>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</si>
  <si>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</si>
  <si>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</si>
  <si>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</si>
  <si>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</si>
  <si>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</si>
  <si>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депозити от физ. и юридически лица за участие в търгове</t>
  </si>
  <si>
    <t>за изплащане на физически лица - обезщетения за отчуждени имоти за далекопровод, газопровод, водоснабдявания, пазар, пътна връзка Птичар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</si>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</sst>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82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2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8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9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9" fillId="41" borderId="16" xfId="34" applyFont="1" applyFill="1" applyBorder="1" applyAlignment="1">
      <alignment horizontal="center" vertical="center" wrapText="1"/>
      <protection/>
    </xf>
    <xf numFmtId="0" fontId="129" fillId="41" borderId="17" xfId="34" applyFont="1" applyFill="1" applyBorder="1" applyAlignment="1">
      <alignment horizontal="center" vertical="center"/>
      <protection/>
    </xf>
    <xf numFmtId="0" fontId="129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30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1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9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2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8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8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3" fillId="41" borderId="16" xfId="34" applyFont="1" applyFill="1" applyBorder="1" applyAlignment="1" applyProtection="1">
      <alignment horizontal="center" vertical="center" wrapText="1"/>
      <protection/>
    </xf>
    <xf numFmtId="0" fontId="134" fillId="41" borderId="20" xfId="34" applyFont="1" applyFill="1" applyBorder="1" applyAlignment="1" applyProtection="1">
      <alignment horizontal="center" vertical="center"/>
      <protection/>
    </xf>
    <xf numFmtId="0" fontId="134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5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6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7" fillId="36" borderId="84" xfId="42" applyNumberFormat="1" applyFont="1" applyFill="1" applyBorder="1" applyAlignment="1" applyProtection="1" quotePrefix="1">
      <alignment horizontal="right" vertical="center"/>
      <protection/>
    </xf>
    <xf numFmtId="0" fontId="137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8" fillId="41" borderId="49" xfId="42" applyNumberFormat="1" applyFont="1" applyFill="1" applyBorder="1" applyAlignment="1" applyProtection="1">
      <alignment horizontal="right" vertical="center"/>
      <protection/>
    </xf>
    <xf numFmtId="0" fontId="134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9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1" fillId="43" borderId="14" xfId="34" applyFont="1" applyFill="1" applyBorder="1" applyAlignment="1" applyProtection="1">
      <alignment vertical="center"/>
      <protection/>
    </xf>
    <xf numFmtId="0" fontId="81" fillId="43" borderId="15" xfId="34" applyFont="1" applyFill="1" applyBorder="1" applyAlignment="1" applyProtection="1">
      <alignment horizontal="center" vertical="center"/>
      <protection/>
    </xf>
    <xf numFmtId="0" fontId="82" fillId="43" borderId="16" xfId="34" applyFont="1" applyFill="1" applyBorder="1" applyAlignment="1" applyProtection="1">
      <alignment horizontal="center" vertical="center" wrapText="1"/>
      <protection/>
    </xf>
    <xf numFmtId="0" fontId="140" fillId="43" borderId="15" xfId="0" applyFont="1" applyFill="1" applyBorder="1" applyAlignment="1" applyProtection="1">
      <alignment horizontal="left" vertical="center"/>
      <protection/>
    </xf>
    <xf numFmtId="0" fontId="141" fillId="43" borderId="15" xfId="34" applyFont="1" applyFill="1" applyBorder="1" applyAlignment="1" applyProtection="1">
      <alignment horizontal="center" vertical="center"/>
      <protection/>
    </xf>
    <xf numFmtId="0" fontId="142" fillId="43" borderId="15" xfId="0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/>
      <protection/>
    </xf>
    <xf numFmtId="0" fontId="143" fillId="43" borderId="23" xfId="34" applyFont="1" applyFill="1" applyBorder="1" applyAlignment="1" applyProtection="1" quotePrefix="1">
      <alignment horizontal="center" vertical="center"/>
      <protection/>
    </xf>
    <xf numFmtId="0" fontId="143" fillId="43" borderId="24" xfId="34" applyFont="1" applyFill="1" applyBorder="1" applyAlignment="1" applyProtection="1">
      <alignment horizontal="center" vertical="center"/>
      <protection/>
    </xf>
    <xf numFmtId="0" fontId="144" fillId="0" borderId="91" xfId="42" applyFont="1" applyFill="1" applyBorder="1" applyAlignment="1" applyProtection="1">
      <alignment horizontal="center" vertical="center" wrapText="1"/>
      <protection/>
    </xf>
    <xf numFmtId="1" fontId="82" fillId="42" borderId="23" xfId="34" applyNumberFormat="1" applyFont="1" applyFill="1" applyBorder="1" applyAlignment="1" applyProtection="1">
      <alignment horizontal="center" vertical="center" wrapText="1"/>
      <protection/>
    </xf>
    <xf numFmtId="1" fontId="82" fillId="42" borderId="92" xfId="34" applyNumberFormat="1" applyFont="1" applyFill="1" applyBorder="1" applyAlignment="1" applyProtection="1">
      <alignment horizontal="center" vertical="center" wrapText="1"/>
      <protection/>
    </xf>
    <xf numFmtId="1" fontId="82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5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1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3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2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2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6" fillId="43" borderId="49" xfId="42" applyFont="1" applyFill="1" applyBorder="1" applyAlignment="1" quotePrefix="1">
      <alignment horizontal="right" vertical="center"/>
      <protection/>
    </xf>
    <xf numFmtId="0" fontId="143" fillId="43" borderId="50" xfId="42" applyFont="1" applyFill="1" applyBorder="1" applyAlignment="1">
      <alignment horizontal="right" vertical="center"/>
      <protection/>
    </xf>
    <xf numFmtId="0" fontId="82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5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1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6" fillId="43" borderId="49" xfId="42" applyFont="1" applyFill="1" applyBorder="1" applyAlignment="1" applyProtection="1" quotePrefix="1">
      <alignment horizontal="right" vertical="center"/>
      <protection/>
    </xf>
    <xf numFmtId="0" fontId="143" fillId="43" borderId="50" xfId="42" applyFont="1" applyFill="1" applyBorder="1" applyAlignment="1" applyProtection="1">
      <alignment horizontal="right" vertical="center"/>
      <protection/>
    </xf>
    <xf numFmtId="0" fontId="82" fillId="43" borderId="51" xfId="42" applyFont="1" applyFill="1" applyBorder="1" applyAlignment="1" applyProtection="1">
      <alignment horizontal="center" vertical="center" wrapText="1"/>
      <protection/>
    </xf>
    <xf numFmtId="3" fontId="82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1" fillId="41" borderId="15" xfId="34" applyFont="1" applyFill="1" applyBorder="1" applyAlignment="1" applyProtection="1">
      <alignment horizontal="center" vertical="center"/>
      <protection/>
    </xf>
    <xf numFmtId="0" fontId="142" fillId="41" borderId="15" xfId="0" applyFont="1" applyFill="1" applyBorder="1" applyAlignment="1" applyProtection="1">
      <alignment horizontal="center" vertical="center"/>
      <protection/>
    </xf>
    <xf numFmtId="0" fontId="81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7" fillId="36" borderId="103" xfId="38" applyFont="1" applyFill="1" applyBorder="1" applyProtection="1">
      <alignment/>
      <protection/>
    </xf>
    <xf numFmtId="198" fontId="147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8" fillId="40" borderId="14" xfId="34" applyFont="1" applyFill="1" applyBorder="1" applyAlignment="1" applyProtection="1">
      <alignment horizontal="left" vertical="center"/>
      <protection/>
    </xf>
    <xf numFmtId="0" fontId="149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50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2" fillId="42" borderId="62" xfId="34" applyNumberFormat="1" applyFont="1" applyFill="1" applyBorder="1" applyAlignment="1" applyProtection="1">
      <alignment horizontal="center" vertical="center"/>
      <protection/>
    </xf>
    <xf numFmtId="196" fontId="82" fillId="42" borderId="64" xfId="34" applyNumberFormat="1" applyFont="1" applyFill="1" applyBorder="1" applyAlignment="1" applyProtection="1">
      <alignment horizontal="center" vertical="center"/>
      <protection/>
    </xf>
    <xf numFmtId="196" fontId="82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1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7" fillId="36" borderId="103" xfId="38" applyNumberFormat="1" applyFont="1" applyFill="1" applyBorder="1" applyProtection="1">
      <alignment/>
      <protection/>
    </xf>
    <xf numFmtId="198" fontId="152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9" fillId="40" borderId="12" xfId="34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7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3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4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197" fontId="156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197" fontId="156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7" fillId="40" borderId="0" xfId="40" applyFont="1" applyFill="1" applyProtection="1">
      <alignment/>
      <protection/>
    </xf>
    <xf numFmtId="0" fontId="130" fillId="40" borderId="0" xfId="37" applyFont="1" applyFill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30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9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8" fillId="36" borderId="12" xfId="0" applyNumberFormat="1" applyFont="1" applyFill="1" applyBorder="1" applyAlignment="1" applyProtection="1">
      <alignment horizontal="center" vertical="center"/>
      <protection/>
    </xf>
    <xf numFmtId="0" fontId="153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60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3" fillId="36" borderId="12" xfId="46" applyNumberFormat="1" applyFont="1" applyFill="1" applyBorder="1" applyAlignment="1" applyProtection="1">
      <alignment horizontal="center" vertical="center"/>
      <protection/>
    </xf>
    <xf numFmtId="0" fontId="159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1" fillId="40" borderId="0" xfId="40" applyFont="1" applyFill="1" applyBorder="1" applyAlignment="1" applyProtection="1">
      <alignment horizontal="center"/>
      <protection/>
    </xf>
    <xf numFmtId="197" fontId="53" fillId="40" borderId="0" xfId="47" applyNumberFormat="1" applyFont="1" applyFill="1" applyBorder="1" applyAlignment="1" applyProtection="1">
      <alignment/>
      <protection/>
    </xf>
    <xf numFmtId="38" fontId="53" fillId="40" borderId="0" xfId="47" applyNumberFormat="1" applyFont="1" applyFill="1" applyBorder="1" applyProtection="1">
      <alignment/>
      <protection/>
    </xf>
    <xf numFmtId="0" fontId="53" fillId="40" borderId="0" xfId="47" applyNumberFormat="1" applyFont="1" applyFill="1" applyAlignment="1" applyProtection="1">
      <alignment/>
      <protection/>
    </xf>
    <xf numFmtId="0" fontId="160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2" fillId="36" borderId="12" xfId="34" applyNumberFormat="1" applyFont="1" applyFill="1" applyBorder="1" applyAlignment="1" applyProtection="1">
      <alignment horizontal="center" vertical="center"/>
      <protection/>
    </xf>
    <xf numFmtId="0" fontId="163" fillId="45" borderId="0" xfId="37" applyFont="1" applyFill="1" applyAlignment="1" applyProtection="1" quotePrefix="1">
      <alignment horizontal="center"/>
      <protection/>
    </xf>
    <xf numFmtId="187" fontId="84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1" fillId="41" borderId="126" xfId="37" applyNumberFormat="1" applyFont="1" applyFill="1" applyBorder="1" applyAlignment="1" applyProtection="1" quotePrefix="1">
      <alignment horizontal="center" wrapText="1"/>
      <protection/>
    </xf>
    <xf numFmtId="203" fontId="140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4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1" fillId="41" borderId="132" xfId="37" applyNumberFormat="1" applyFont="1" applyFill="1" applyBorder="1" applyAlignment="1" applyProtection="1" quotePrefix="1">
      <alignment horizontal="center"/>
      <protection/>
    </xf>
    <xf numFmtId="187" fontId="165" fillId="41" borderId="132" xfId="37" applyNumberFormat="1" applyFont="1" applyFill="1" applyBorder="1" applyAlignment="1" applyProtection="1" quotePrefix="1">
      <alignment horizontal="center"/>
      <protection/>
    </xf>
    <xf numFmtId="204" fontId="130" fillId="40" borderId="132" xfId="37" applyNumberFormat="1" applyFont="1" applyFill="1" applyBorder="1" applyAlignment="1" applyProtection="1" quotePrefix="1">
      <alignment horizontal="center"/>
      <protection/>
    </xf>
    <xf numFmtId="187" fontId="129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4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6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6" fillId="36" borderId="82" xfId="37" applyNumberFormat="1" applyFont="1" applyFill="1" applyBorder="1" applyAlignment="1" applyProtection="1" quotePrefix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5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1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5" fillId="40" borderId="105" xfId="37" applyNumberFormat="1" applyFont="1" applyFill="1" applyBorder="1" applyAlignment="1" applyProtection="1" quotePrefix="1">
      <alignment/>
      <protection/>
    </xf>
    <xf numFmtId="197" fontId="155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5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90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1" fillId="36" borderId="98" xfId="46" applyFont="1" applyFill="1" applyBorder="1" applyProtection="1">
      <alignment/>
      <protection/>
    </xf>
    <xf numFmtId="0" fontId="91" fillId="36" borderId="15" xfId="46" applyFont="1" applyFill="1" applyBorder="1" applyProtection="1">
      <alignment/>
      <protection/>
    </xf>
    <xf numFmtId="0" fontId="91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2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1" fillId="47" borderId="159" xfId="37" applyNumberFormat="1" applyFont="1" applyFill="1" applyBorder="1" applyAlignment="1" applyProtection="1">
      <alignment horizontal="center"/>
      <protection/>
    </xf>
    <xf numFmtId="198" fontId="82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2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1" fillId="36" borderId="130" xfId="46" applyFont="1" applyFill="1" applyBorder="1" applyProtection="1">
      <alignment/>
      <protection/>
    </xf>
    <xf numFmtId="0" fontId="91" fillId="36" borderId="151" xfId="46" applyFont="1" applyFill="1" applyBorder="1" applyProtection="1">
      <alignment/>
      <protection/>
    </xf>
    <xf numFmtId="0" fontId="91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2" fillId="41" borderId="166" xfId="37" applyNumberFormat="1" applyFont="1" applyFill="1" applyBorder="1" applyAlignment="1" applyProtection="1">
      <alignment horizontal="center"/>
      <protection/>
    </xf>
    <xf numFmtId="198" fontId="81" fillId="47" borderId="165" xfId="37" applyNumberFormat="1" applyFont="1" applyFill="1" applyBorder="1" applyAlignment="1" applyProtection="1">
      <alignment horizontal="center"/>
      <protection/>
    </xf>
    <xf numFmtId="198" fontId="82" fillId="47" borderId="166" xfId="37" applyNumberFormat="1" applyFont="1" applyFill="1" applyBorder="1" applyAlignment="1" applyProtection="1">
      <alignment horizontal="center"/>
      <protection/>
    </xf>
    <xf numFmtId="198" fontId="82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7" fillId="41" borderId="159" xfId="37" applyNumberFormat="1" applyFont="1" applyFill="1" applyBorder="1" applyAlignment="1" applyProtection="1">
      <alignment horizontal="center"/>
      <protection/>
    </xf>
    <xf numFmtId="198" fontId="168" fillId="41" borderId="160" xfId="37" applyNumberFormat="1" applyFont="1" applyFill="1" applyBorder="1" applyAlignment="1" applyProtection="1">
      <alignment horizontal="center"/>
      <protection/>
    </xf>
    <xf numFmtId="198" fontId="169" fillId="47" borderId="159" xfId="37" applyNumberFormat="1" applyFont="1" applyFill="1" applyBorder="1" applyAlignment="1" applyProtection="1">
      <alignment horizontal="center"/>
      <protection/>
    </xf>
    <xf numFmtId="198" fontId="170" fillId="47" borderId="160" xfId="37" applyNumberFormat="1" applyFont="1" applyFill="1" applyBorder="1" applyAlignment="1" applyProtection="1">
      <alignment horizontal="center"/>
      <protection/>
    </xf>
    <xf numFmtId="198" fontId="171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7" fillId="41" borderId="165" xfId="37" applyNumberFormat="1" applyFont="1" applyFill="1" applyBorder="1" applyAlignment="1" applyProtection="1">
      <alignment horizontal="center"/>
      <protection/>
    </xf>
    <xf numFmtId="198" fontId="168" fillId="41" borderId="166" xfId="37" applyNumberFormat="1" applyFont="1" applyFill="1" applyBorder="1" applyAlignment="1" applyProtection="1">
      <alignment horizontal="center"/>
      <protection/>
    </xf>
    <xf numFmtId="198" fontId="169" fillId="47" borderId="165" xfId="37" applyNumberFormat="1" applyFont="1" applyFill="1" applyBorder="1" applyAlignment="1" applyProtection="1">
      <alignment horizontal="center"/>
      <protection/>
    </xf>
    <xf numFmtId="198" fontId="170" fillId="47" borderId="166" xfId="37" applyNumberFormat="1" applyFont="1" applyFill="1" applyBorder="1" applyAlignment="1" applyProtection="1">
      <alignment horizontal="center"/>
      <protection/>
    </xf>
    <xf numFmtId="198" fontId="171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94" fontId="128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2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2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3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174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4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5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6" fillId="49" borderId="0" xfId="36" applyFont="1" applyFill="1" applyBorder="1">
      <alignment/>
      <protection/>
    </xf>
    <xf numFmtId="0" fontId="176" fillId="49" borderId="0" xfId="36" applyFont="1" applyFill="1" applyBorder="1" applyAlignment="1">
      <alignment/>
      <protection/>
    </xf>
    <xf numFmtId="0" fontId="176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6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7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7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7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7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7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3" fillId="50" borderId="66" xfId="34" applyNumberFormat="1" applyFont="1" applyFill="1" applyBorder="1" applyAlignment="1" quotePrefix="1">
      <alignment horizontal="center"/>
      <protection/>
    </xf>
    <xf numFmtId="0" fontId="53" fillId="50" borderId="66" xfId="34" applyFont="1" applyFill="1" applyBorder="1">
      <alignment/>
      <protection/>
    </xf>
    <xf numFmtId="49" fontId="177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8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9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80" fillId="50" borderId="61" xfId="34" applyNumberFormat="1" applyFont="1" applyFill="1" applyBorder="1" applyAlignment="1">
      <alignment horizontal="left"/>
      <protection/>
    </xf>
    <xf numFmtId="0" fontId="53" fillId="50" borderId="142" xfId="34" applyFont="1" applyFill="1" applyBorder="1">
      <alignment/>
      <protection/>
    </xf>
    <xf numFmtId="49" fontId="181" fillId="50" borderId="64" xfId="34" applyNumberFormat="1" applyFont="1" applyFill="1" applyBorder="1" applyAlignment="1" quotePrefix="1">
      <alignment horizontal="center"/>
      <protection/>
    </xf>
    <xf numFmtId="0" fontId="53" fillId="50" borderId="111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53" fillId="50" borderId="64" xfId="34" applyFont="1" applyFill="1" applyBorder="1" applyAlignment="1">
      <alignment horizontal="left"/>
      <protection/>
    </xf>
    <xf numFmtId="0" fontId="176" fillId="0" borderId="0" xfId="36" applyFont="1" applyFill="1" applyBorder="1" quotePrefix="1">
      <alignment/>
      <protection/>
    </xf>
    <xf numFmtId="190" fontId="176" fillId="0" borderId="0" xfId="36" applyNumberFormat="1" applyFont="1" applyFill="1" applyBorder="1">
      <alignment/>
      <protection/>
    </xf>
    <xf numFmtId="0" fontId="53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1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2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2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2" fillId="50" borderId="176" xfId="34" applyFont="1" applyFill="1" applyBorder="1" applyAlignment="1">
      <alignment horizontal="left"/>
      <protection/>
    </xf>
    <xf numFmtId="0" fontId="181" fillId="0" borderId="0" xfId="34" applyNumberFormat="1" applyFont="1" applyFill="1" applyBorder="1" applyAlignment="1" quotePrefix="1">
      <alignment horizontal="center"/>
      <protection/>
    </xf>
    <xf numFmtId="0" fontId="182" fillId="0" borderId="0" xfId="34" applyFont="1" applyFill="1" applyBorder="1" applyAlignment="1">
      <alignment horizontal="left"/>
      <protection/>
    </xf>
    <xf numFmtId="0" fontId="176" fillId="49" borderId="12" xfId="36" applyFont="1" applyFill="1" applyBorder="1">
      <alignment/>
      <protection/>
    </xf>
    <xf numFmtId="0" fontId="176" fillId="49" borderId="12" xfId="36" applyFont="1" applyFill="1" applyBorder="1" applyAlignment="1">
      <alignment/>
      <protection/>
    </xf>
    <xf numFmtId="0" fontId="176" fillId="0" borderId="12" xfId="36" applyFont="1" applyFill="1" applyBorder="1">
      <alignment/>
      <protection/>
    </xf>
    <xf numFmtId="14" fontId="176" fillId="50" borderId="12" xfId="36" applyNumberFormat="1" applyFont="1" applyFill="1" applyBorder="1" applyAlignment="1">
      <alignment horizontal="left"/>
      <protection/>
    </xf>
    <xf numFmtId="49" fontId="128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9" fillId="50" borderId="97" xfId="34" applyNumberFormat="1" applyFont="1" applyFill="1" applyBorder="1" applyAlignment="1">
      <alignment horizontal="center"/>
      <protection/>
    </xf>
    <xf numFmtId="49" fontId="183" fillId="50" borderId="66" xfId="34" applyNumberFormat="1" applyFont="1" applyFill="1" applyBorder="1" applyAlignment="1" quotePrefix="1">
      <alignment horizontal="center"/>
      <protection/>
    </xf>
    <xf numFmtId="49" fontId="181" fillId="50" borderId="63" xfId="34" applyNumberFormat="1" applyFont="1" applyFill="1" applyBorder="1" applyAlignment="1" quotePrefix="1">
      <alignment horizontal="center"/>
      <protection/>
    </xf>
    <xf numFmtId="49" fontId="177" fillId="50" borderId="63" xfId="34" applyNumberFormat="1" applyFont="1" applyFill="1" applyBorder="1" applyAlignment="1" quotePrefix="1">
      <alignment horizontal="center"/>
      <protection/>
    </xf>
    <xf numFmtId="49" fontId="181" fillId="50" borderId="176" xfId="34" applyNumberFormat="1" applyFont="1" applyFill="1" applyBorder="1" applyAlignment="1" quotePrefix="1">
      <alignment horizontal="center"/>
      <protection/>
    </xf>
    <xf numFmtId="49" fontId="177" fillId="50" borderId="129" xfId="34" applyNumberFormat="1" applyFont="1" applyFill="1" applyBorder="1" applyAlignment="1" quotePrefix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33" fillId="50" borderId="64" xfId="34" applyNumberFormat="1" applyFont="1" applyFill="1" applyBorder="1" applyAlignment="1" quotePrefix="1">
      <alignment horizontal="center"/>
      <protection/>
    </xf>
    <xf numFmtId="49" fontId="174" fillId="36" borderId="13" xfId="34" applyNumberFormat="1" applyFont="1" applyFill="1" applyBorder="1" applyAlignment="1" applyProtection="1">
      <alignment horizontal="center" vertical="center" wrapText="1"/>
      <protection/>
    </xf>
    <xf numFmtId="0" fontId="129" fillId="40" borderId="23" xfId="0" applyFont="1" applyFill="1" applyBorder="1" applyAlignment="1" applyProtection="1">
      <alignment horizontal="center" vertical="center" wrapText="1"/>
      <protection/>
    </xf>
    <xf numFmtId="0" fontId="129" fillId="40" borderId="24" xfId="0" applyFont="1" applyFill="1" applyBorder="1" applyAlignment="1" applyProtection="1">
      <alignment horizontal="center" vertical="center" wrapText="1"/>
      <protection/>
    </xf>
    <xf numFmtId="0" fontId="129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7" fillId="37" borderId="0" xfId="36" applyFill="1">
      <alignment/>
      <protection/>
    </xf>
    <xf numFmtId="0" fontId="217" fillId="37" borderId="0" xfId="36" applyFill="1" applyAlignment="1">
      <alignment/>
      <protection/>
    </xf>
    <xf numFmtId="0" fontId="217" fillId="40" borderId="0" xfId="36" applyFill="1">
      <alignment/>
      <protection/>
    </xf>
    <xf numFmtId="0" fontId="217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4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5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5" fillId="42" borderId="125" xfId="47" applyNumberFormat="1" applyFont="1" applyFill="1" applyBorder="1" applyAlignment="1" applyProtection="1">
      <alignment/>
      <protection/>
    </xf>
    <xf numFmtId="38" fontId="185" fillId="42" borderId="47" xfId="47" applyNumberFormat="1" applyFont="1" applyFill="1" applyBorder="1" applyAlignment="1" applyProtection="1">
      <alignment/>
      <protection/>
    </xf>
    <xf numFmtId="38" fontId="185" fillId="42" borderId="147" xfId="4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7" fillId="42" borderId="66" xfId="37" applyNumberFormat="1" applyFont="1" applyFill="1" applyBorder="1" applyAlignment="1" applyProtection="1">
      <alignment/>
      <protection/>
    </xf>
    <xf numFmtId="205" fontId="187" fillId="42" borderId="145" xfId="37" applyNumberFormat="1" applyFont="1" applyFill="1" applyBorder="1" applyAlignment="1" applyProtection="1">
      <alignment/>
      <protection/>
    </xf>
    <xf numFmtId="38" fontId="185" fillId="42" borderId="125" xfId="47" applyNumberFormat="1" applyFont="1" applyFill="1" applyBorder="1" applyAlignment="1" applyProtection="1">
      <alignment horizontal="center"/>
      <protection/>
    </xf>
    <xf numFmtId="38" fontId="185" fillId="42" borderId="47" xfId="47" applyNumberFormat="1" applyFont="1" applyFill="1" applyBorder="1" applyAlignment="1" applyProtection="1">
      <alignment horizontal="center"/>
      <protection/>
    </xf>
    <xf numFmtId="38" fontId="185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>
      <alignment vertical="center"/>
      <protection/>
    </xf>
    <xf numFmtId="0" fontId="194" fillId="0" borderId="0" xfId="0" applyFont="1" applyAlignment="1">
      <alignment/>
    </xf>
    <xf numFmtId="0" fontId="195" fillId="0" borderId="0" xfId="0" applyFont="1" applyFill="1" applyAlignment="1">
      <alignment horizontal="right"/>
    </xf>
    <xf numFmtId="0" fontId="129" fillId="40" borderId="12" xfId="0" applyFont="1" applyFill="1" applyBorder="1" applyAlignment="1" applyProtection="1">
      <alignment horizontal="right"/>
      <protection/>
    </xf>
    <xf numFmtId="0" fontId="195" fillId="0" borderId="0" xfId="0" applyFont="1" applyFill="1" applyAlignment="1">
      <alignment/>
    </xf>
    <xf numFmtId="49" fontId="129" fillId="40" borderId="12" xfId="0" applyNumberFormat="1" applyFont="1" applyFill="1" applyBorder="1" applyAlignment="1" applyProtection="1">
      <alignment horizontal="right"/>
      <protection/>
    </xf>
    <xf numFmtId="0" fontId="194" fillId="0" borderId="0" xfId="0" applyFont="1" applyAlignment="1">
      <alignment horizontal="right" wrapText="1"/>
    </xf>
    <xf numFmtId="14" fontId="129" fillId="40" borderId="12" xfId="0" applyNumberFormat="1" applyFont="1" applyFill="1" applyBorder="1" applyAlignment="1" applyProtection="1">
      <alignment horizontal="right"/>
      <protection/>
    </xf>
    <xf numFmtId="0" fontId="113" fillId="0" borderId="0" xfId="0" applyFont="1" applyAlignment="1">
      <alignment horizontal="center"/>
    </xf>
    <xf numFmtId="0" fontId="194" fillId="0" borderId="0" xfId="0" applyFont="1" applyAlignment="1" quotePrefix="1">
      <alignment horizontal="right"/>
    </xf>
    <xf numFmtId="0" fontId="195" fillId="40" borderId="163" xfId="0" applyFont="1" applyFill="1" applyBorder="1" applyAlignment="1">
      <alignment horizontal="center" vertical="center" wrapText="1"/>
    </xf>
    <xf numFmtId="0" fontId="195" fillId="40" borderId="164" xfId="0" applyFont="1" applyFill="1" applyBorder="1" applyAlignment="1">
      <alignment horizontal="center" vertical="center" wrapText="1"/>
    </xf>
    <xf numFmtId="0" fontId="195" fillId="40" borderId="17" xfId="0" applyFont="1" applyFill="1" applyBorder="1" applyAlignment="1">
      <alignment horizontal="left" vertical="center" wrapText="1"/>
    </xf>
    <xf numFmtId="3" fontId="195" fillId="40" borderId="18" xfId="0" applyNumberFormat="1" applyFont="1" applyFill="1" applyBorder="1" applyAlignment="1">
      <alignment horizontal="right" vertical="center" wrapText="1"/>
    </xf>
    <xf numFmtId="3" fontId="195" fillId="40" borderId="17" xfId="0" applyNumberFormat="1" applyFont="1" applyFill="1" applyBorder="1" applyAlignment="1">
      <alignment horizontal="center" vertical="center" wrapText="1"/>
    </xf>
    <xf numFmtId="0" fontId="195" fillId="40" borderId="18" xfId="0" applyFont="1" applyFill="1" applyBorder="1" applyAlignment="1">
      <alignment horizontal="center" vertical="center" wrapText="1"/>
    </xf>
    <xf numFmtId="0" fontId="194" fillId="0" borderId="29" xfId="0" applyFont="1" applyBorder="1" applyAlignment="1">
      <alignment horizontal="left" vertical="center" wrapText="1"/>
    </xf>
    <xf numFmtId="0" fontId="194" fillId="0" borderId="33" xfId="0" applyFont="1" applyBorder="1" applyAlignment="1">
      <alignment horizontal="left" vertical="center" wrapText="1"/>
    </xf>
    <xf numFmtId="0" fontId="194" fillId="0" borderId="42" xfId="0" applyFont="1" applyBorder="1" applyAlignment="1">
      <alignment horizontal="left" vertical="center" wrapText="1"/>
    </xf>
    <xf numFmtId="0" fontId="195" fillId="40" borderId="189" xfId="0" applyFont="1" applyFill="1" applyBorder="1" applyAlignment="1">
      <alignment horizontal="right" vertical="center" wrapText="1"/>
    </xf>
    <xf numFmtId="3" fontId="195" fillId="40" borderId="190" xfId="0" applyNumberFormat="1" applyFont="1" applyFill="1" applyBorder="1" applyAlignment="1">
      <alignment horizontal="right" vertical="center" wrapText="1"/>
    </xf>
    <xf numFmtId="3" fontId="195" fillId="0" borderId="0" xfId="0" applyNumberFormat="1" applyFont="1" applyBorder="1" applyAlignment="1">
      <alignment horizontal="right" vertical="center" wrapText="1"/>
    </xf>
    <xf numFmtId="0" fontId="76" fillId="0" borderId="0" xfId="0" applyFont="1" applyAlignment="1">
      <alignment horizontal="right"/>
    </xf>
    <xf numFmtId="3" fontId="76" fillId="0" borderId="0" xfId="0" applyNumberFormat="1" applyFont="1" applyAlignment="1">
      <alignment/>
    </xf>
    <xf numFmtId="0" fontId="196" fillId="0" borderId="0" xfId="0" applyFont="1" applyAlignment="1" quotePrefix="1">
      <alignment/>
    </xf>
    <xf numFmtId="3" fontId="195" fillId="0" borderId="29" xfId="0" applyNumberFormat="1" applyFont="1" applyBorder="1" applyAlignment="1" applyProtection="1">
      <alignment horizontal="right" vertical="center" wrapText="1"/>
      <protection locked="0"/>
    </xf>
    <xf numFmtId="0" fontId="195" fillId="0" borderId="30" xfId="0" applyFont="1" applyBorder="1" applyAlignment="1" applyProtection="1">
      <alignment horizontal="center" vertical="center" wrapText="1"/>
      <protection locked="0"/>
    </xf>
    <xf numFmtId="0" fontId="195" fillId="0" borderId="169" xfId="0" applyFont="1" applyBorder="1" applyAlignment="1" applyProtection="1">
      <alignment horizontal="center" vertical="center" wrapText="1"/>
      <protection locked="0"/>
    </xf>
    <xf numFmtId="3" fontId="195" fillId="0" borderId="30" xfId="0" applyNumberFormat="1" applyFont="1" applyBorder="1" applyAlignment="1" applyProtection="1">
      <alignment horizontal="right" vertical="center" wrapText="1"/>
      <protection locked="0"/>
    </xf>
    <xf numFmtId="3" fontId="195" fillId="0" borderId="34" xfId="0" applyNumberFormat="1" applyFont="1" applyBorder="1" applyAlignment="1" applyProtection="1">
      <alignment horizontal="right" vertical="center" wrapText="1"/>
      <protection locked="0"/>
    </xf>
    <xf numFmtId="3" fontId="195" fillId="0" borderId="44" xfId="0" applyNumberFormat="1" applyFont="1" applyBorder="1" applyAlignment="1" applyProtection="1">
      <alignment horizontal="right" vertical="center" wrapText="1"/>
      <protection locked="0"/>
    </xf>
    <xf numFmtId="3" fontId="83" fillId="40" borderId="12" xfId="34" applyNumberFormat="1" applyFont="1" applyFill="1" applyBorder="1" applyAlignment="1" applyProtection="1">
      <alignment horizontal="center" vertical="center"/>
      <protection locked="0"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1" fillId="43" borderId="122" xfId="47" applyNumberFormat="1" applyFont="1" applyFill="1" applyBorder="1" applyAlignment="1" applyProtection="1">
      <alignment horizontal="center"/>
      <protection/>
    </xf>
    <xf numFmtId="38" fontId="81" fillId="43" borderId="41" xfId="47" applyNumberFormat="1" applyFont="1" applyFill="1" applyBorder="1" applyAlignment="1" applyProtection="1">
      <alignment horizontal="center"/>
      <protection/>
    </xf>
    <xf numFmtId="38" fontId="81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8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8" fillId="36" borderId="26" xfId="38" applyFont="1" applyFill="1" applyBorder="1" applyAlignment="1" applyProtection="1">
      <alignment horizontal="center"/>
      <protection/>
    </xf>
    <xf numFmtId="0" fontId="188" fillId="36" borderId="0" xfId="38" applyFont="1" applyFill="1" applyBorder="1" applyAlignment="1" applyProtection="1">
      <alignment horizontal="center"/>
      <protection/>
    </xf>
    <xf numFmtId="0" fontId="188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189" fillId="40" borderId="0" xfId="37" applyFont="1" applyFill="1" applyBorder="1" applyAlignment="1" applyProtection="1">
      <alignment horizontal="center"/>
      <protection/>
    </xf>
    <xf numFmtId="202" fontId="160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126" fillId="36" borderId="109" xfId="77" applyNumberFormat="1" applyFill="1" applyBorder="1" applyAlignment="1" applyProtection="1">
      <alignment horizontal="center" vertical="center"/>
      <protection/>
    </xf>
    <xf numFmtId="194" fontId="158" fillId="36" borderId="13" xfId="34" applyNumberFormat="1" applyFont="1" applyFill="1" applyBorder="1" applyAlignment="1" applyProtection="1">
      <alignment horizontal="center" vertical="center"/>
      <protection/>
    </xf>
    <xf numFmtId="3" fontId="126" fillId="36" borderId="109" xfId="77" applyNumberFormat="1" applyFill="1" applyBorder="1" applyAlignment="1" applyProtection="1">
      <alignment horizontal="center"/>
      <protection/>
    </xf>
    <xf numFmtId="0" fontId="158" fillId="36" borderId="25" xfId="46" applyFont="1" applyFill="1" applyBorder="1" applyAlignment="1" applyProtection="1">
      <alignment horizontal="center"/>
      <protection/>
    </xf>
    <xf numFmtId="0" fontId="158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7" fillId="41" borderId="126" xfId="0" applyFont="1" applyFill="1" applyBorder="1" applyAlignment="1" applyProtection="1">
      <alignment horizontal="center" vertical="center" wrapText="1"/>
      <protection/>
    </xf>
    <xf numFmtId="0" fontId="127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82" fillId="42" borderId="25" xfId="42" applyFont="1" applyFill="1" applyBorder="1" applyAlignment="1" quotePrefix="1">
      <alignment horizontal="left" vertical="center" wrapText="1"/>
      <protection/>
    </xf>
    <xf numFmtId="0" fontId="190" fillId="42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93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126" fillId="40" borderId="109" xfId="77" applyFont="1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3" fontId="191" fillId="40" borderId="109" xfId="34" applyNumberFormat="1" applyFont="1" applyFill="1" applyBorder="1" applyAlignment="1" applyProtection="1">
      <alignment horizontal="center" vertical="center"/>
      <protection locked="0"/>
    </xf>
    <xf numFmtId="3" fontId="191" fillId="40" borderId="25" xfId="34" applyNumberFormat="1" applyFont="1" applyFill="1" applyBorder="1" applyAlignment="1" applyProtection="1">
      <alignment horizontal="center" vertical="center"/>
      <protection locked="0"/>
    </xf>
    <xf numFmtId="3" fontId="19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192" fillId="40" borderId="25" xfId="34" applyFont="1" applyFill="1" applyBorder="1" applyAlignment="1">
      <alignment horizontal="left" vertical="center" wrapText="1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6" fillId="40" borderId="109" xfId="77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vertical="center" wrapText="1"/>
      <protection/>
    </xf>
    <xf numFmtId="0" fontId="192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3" fontId="83" fillId="40" borderId="109" xfId="34" applyNumberFormat="1" applyFont="1" applyFill="1" applyBorder="1" applyAlignment="1" applyProtection="1">
      <alignment horizontal="center" vertical="center"/>
      <protection locked="0"/>
    </xf>
    <xf numFmtId="3" fontId="83" fillId="40" borderId="25" xfId="34" applyNumberFormat="1" applyFont="1" applyFill="1" applyBorder="1" applyAlignment="1" applyProtection="1">
      <alignment horizontal="center" vertical="center"/>
      <protection locked="0"/>
    </xf>
    <xf numFmtId="3" fontId="83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193" fillId="40" borderId="25" xfId="34" applyFont="1" applyFill="1" applyBorder="1" applyAlignment="1">
      <alignment horizontal="left"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2" fillId="42" borderId="25" xfId="42" applyFont="1" applyFill="1" applyBorder="1" applyAlignment="1" applyProtection="1" quotePrefix="1">
      <alignment horizontal="left" vertical="center" wrapText="1"/>
      <protection/>
    </xf>
    <xf numFmtId="0" fontId="190" fillId="42" borderId="25" xfId="34" applyFont="1" applyFill="1" applyBorder="1" applyAlignment="1" applyProtection="1">
      <alignment horizontal="left" vertical="center"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3" fillId="41" borderId="14" xfId="34" applyFont="1" applyFill="1" applyBorder="1" applyAlignment="1" applyProtection="1">
      <alignment horizontal="center" vertical="center"/>
      <protection/>
    </xf>
    <xf numFmtId="0" fontId="173" fillId="41" borderId="15" xfId="34" applyFont="1" applyFill="1" applyBorder="1" applyAlignment="1" applyProtection="1">
      <alignment horizontal="center" vertical="center"/>
      <protection/>
    </xf>
    <xf numFmtId="0" fontId="173" fillId="41" borderId="16" xfId="34" applyFont="1" applyFill="1" applyBorder="1" applyAlignment="1" applyProtection="1">
      <alignment horizontal="center" vertical="center"/>
      <protection/>
    </xf>
    <xf numFmtId="0" fontId="135" fillId="41" borderId="14" xfId="0" applyFont="1" applyFill="1" applyBorder="1" applyAlignment="1" applyProtection="1">
      <alignment horizontal="center" vertical="center"/>
      <protection/>
    </xf>
    <xf numFmtId="0" fontId="135" fillId="41" borderId="15" xfId="0" applyFont="1" applyFill="1" applyBorder="1" applyAlignment="1" applyProtection="1">
      <alignment horizontal="center" vertical="center"/>
      <protection/>
    </xf>
    <xf numFmtId="0" fontId="135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4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1457</v>
      </c>
      <c r="C1" s="980"/>
      <c r="D1" s="980"/>
      <c r="E1" s="981"/>
      <c r="F1" s="982" t="s">
        <v>1440</v>
      </c>
      <c r="G1" s="983" t="s">
        <v>1458</v>
      </c>
      <c r="H1" s="981"/>
      <c r="I1" s="984" t="s">
        <v>1459</v>
      </c>
      <c r="J1" s="984"/>
      <c r="K1" s="981"/>
      <c r="L1" s="985" t="s">
        <v>1460</v>
      </c>
      <c r="M1" s="981"/>
      <c r="N1" s="986"/>
      <c r="O1" s="981"/>
      <c r="P1" s="987" t="s">
        <v>1461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709">
        <f>+OTCHET!B9</f>
        <v>0</v>
      </c>
      <c r="C2" s="1710"/>
      <c r="D2" s="1711"/>
      <c r="E2" s="992"/>
      <c r="F2" s="993">
        <f>+OTCHET!H9</f>
        <v>0</v>
      </c>
      <c r="G2" s="994" t="str">
        <f>+OTCHET!F12</f>
        <v>5906</v>
      </c>
      <c r="H2" s="995"/>
      <c r="I2" s="1712">
        <f>+OTCHET!H607</f>
        <v>0</v>
      </c>
      <c r="J2" s="1713"/>
      <c r="K2" s="986"/>
      <c r="L2" s="1714">
        <f>OTCHET!H605</f>
        <v>0</v>
      </c>
      <c r="M2" s="1715"/>
      <c r="N2" s="1716"/>
      <c r="O2" s="996"/>
      <c r="P2" s="997">
        <f>OTCHET!E15</f>
        <v>33</v>
      </c>
      <c r="Q2" s="998" t="str">
        <f>OTCHET!F15</f>
        <v>Чужди средства</v>
      </c>
      <c r="R2" s="999"/>
      <c r="S2" s="979" t="s">
        <v>1462</v>
      </c>
      <c r="T2" s="1717">
        <f>+OTCHET!I9</f>
        <v>0</v>
      </c>
      <c r="U2" s="1718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1463</v>
      </c>
      <c r="C4" s="1004"/>
      <c r="D4" s="1004"/>
      <c r="E4" s="1005"/>
      <c r="F4" s="1004"/>
      <c r="G4" s="1006"/>
      <c r="H4" s="1006"/>
      <c r="I4" s="1006"/>
      <c r="J4" s="1006" t="s">
        <v>1464</v>
      </c>
      <c r="K4" s="995"/>
      <c r="L4" s="1007">
        <f>+Q4</f>
        <v>2021</v>
      </c>
      <c r="M4" s="1008"/>
      <c r="N4" s="1008"/>
      <c r="O4" s="996"/>
      <c r="P4" s="1009" t="s">
        <v>1464</v>
      </c>
      <c r="Q4" s="1007">
        <f>+OTCHET!C3</f>
        <v>2021</v>
      </c>
      <c r="R4" s="999"/>
      <c r="S4" s="1704" t="s">
        <v>1465</v>
      </c>
      <c r="T4" s="1704"/>
      <c r="U4" s="1704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1466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44530</v>
      </c>
      <c r="M6" s="992"/>
      <c r="N6" s="1017" t="s">
        <v>1467</v>
      </c>
      <c r="O6" s="981"/>
      <c r="P6" s="1018">
        <f>OTCHET!F9</f>
        <v>44530</v>
      </c>
      <c r="Q6" s="1017" t="s">
        <v>1467</v>
      </c>
      <c r="R6" s="1019"/>
      <c r="S6" s="1705">
        <f>+Q4</f>
        <v>2021</v>
      </c>
      <c r="T6" s="1705"/>
      <c r="U6" s="1705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1468</v>
      </c>
      <c r="G8" s="1029" t="s">
        <v>1469</v>
      </c>
      <c r="H8" s="992"/>
      <c r="I8" s="1030" t="s">
        <v>1470</v>
      </c>
      <c r="J8" s="1031" t="s">
        <v>1471</v>
      </c>
      <c r="K8" s="992"/>
      <c r="L8" s="1032" t="s">
        <v>1472</v>
      </c>
      <c r="M8" s="992"/>
      <c r="N8" s="1033" t="s">
        <v>1473</v>
      </c>
      <c r="O8" s="1034"/>
      <c r="P8" s="1035" t="s">
        <v>1474</v>
      </c>
      <c r="Q8" s="1036" t="s">
        <v>1475</v>
      </c>
      <c r="R8" s="1019"/>
      <c r="S8" s="1706" t="s">
        <v>1444</v>
      </c>
      <c r="T8" s="1707"/>
      <c r="U8" s="1708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1476</v>
      </c>
      <c r="C9" s="1038"/>
      <c r="D9" s="1039"/>
      <c r="E9" s="992"/>
      <c r="F9" s="1040">
        <f>+L4</f>
        <v>2021</v>
      </c>
      <c r="G9" s="1041">
        <f>+L6</f>
        <v>44530</v>
      </c>
      <c r="H9" s="992"/>
      <c r="I9" s="1042">
        <f>+L4</f>
        <v>2021</v>
      </c>
      <c r="J9" s="1043">
        <f>+L6</f>
        <v>44530</v>
      </c>
      <c r="K9" s="1044"/>
      <c r="L9" s="1045">
        <f>+L6</f>
        <v>44530</v>
      </c>
      <c r="M9" s="1044"/>
      <c r="N9" s="1046">
        <f>+L6</f>
        <v>44530</v>
      </c>
      <c r="O9" s="1047"/>
      <c r="P9" s="1048">
        <f>+L4</f>
        <v>2021</v>
      </c>
      <c r="Q9" s="1046">
        <f>+L6</f>
        <v>44530</v>
      </c>
      <c r="R9" s="1019"/>
      <c r="S9" s="1698" t="s">
        <v>1445</v>
      </c>
      <c r="T9" s="1699"/>
      <c r="U9" s="1700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1477</v>
      </c>
      <c r="C10" s="1051"/>
      <c r="D10" s="1052"/>
      <c r="E10" s="992"/>
      <c r="F10" s="1053" t="s">
        <v>651</v>
      </c>
      <c r="G10" s="1054" t="s">
        <v>652</v>
      </c>
      <c r="H10" s="992"/>
      <c r="I10" s="1053" t="s">
        <v>804</v>
      </c>
      <c r="J10" s="1054" t="s">
        <v>805</v>
      </c>
      <c r="K10" s="992"/>
      <c r="L10" s="1054" t="s">
        <v>784</v>
      </c>
      <c r="M10" s="992"/>
      <c r="N10" s="1055" t="s">
        <v>1478</v>
      </c>
      <c r="O10" s="1056"/>
      <c r="P10" s="1057" t="s">
        <v>651</v>
      </c>
      <c r="Q10" s="1058" t="s">
        <v>652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1479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1479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1480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1480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1481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+ROUND(OTCHET!E22+OTCHET!E28+OTCHET!E33+OTCHET!E39+OTCHET!E47+OTCHET!E52+OTCHET!E58+OTCHET!E61+OTCHET!E64+OTCHET!E65+OTCHET!E72+OTCHET!E73,0)</f>
        <v>0</v>
      </c>
      <c r="Q13" s="1081">
        <f>+ROUND(OTCHET!L22+OTCHET!L28+OTCHET!L33+OTCHET!L39+OTCHET!L47+OTCHET!L52+OTCHET!L58+OTCHET!L61+OTCHET!L64+OTCHET!L65+OTCHET!L72+OTCHET!L73,0)</f>
        <v>0</v>
      </c>
      <c r="R13" s="1019"/>
      <c r="S13" s="1658" t="s">
        <v>1482</v>
      </c>
      <c r="T13" s="1659"/>
      <c r="U13" s="1660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2074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+ROUND(+OTCHET!E90+OTCHET!E93+OTCHET!E94+OTCHET!E115+OTCHET!E116,0)</f>
        <v>0</v>
      </c>
      <c r="Q14" s="1087">
        <f>+ROUND(+OTCHET!L90+OTCHET!L93+OTCHET!L94+OTCHET!L115+OTCHET!L116,0)</f>
        <v>0</v>
      </c>
      <c r="R14" s="1019"/>
      <c r="S14" s="1649" t="s">
        <v>2059</v>
      </c>
      <c r="T14" s="1650"/>
      <c r="U14" s="1651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2057</v>
      </c>
      <c r="C15" s="1591"/>
      <c r="D15" s="1592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+ROUND(+OTCHET!E115+OTCHET!E116,0)</f>
        <v>0</v>
      </c>
      <c r="Q15" s="1129">
        <f>+OTCHET!L115+OTCHET!L116</f>
        <v>0</v>
      </c>
      <c r="R15" s="1019"/>
      <c r="S15" s="1701" t="s">
        <v>2058</v>
      </c>
      <c r="T15" s="1702"/>
      <c r="U15" s="1703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1483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+ROUND(+OTCHET!E110+OTCHET!E111,0)</f>
        <v>0</v>
      </c>
      <c r="Q16" s="1087">
        <f>+ROUND(+OTCHET!L110+OTCHET!L111,0)</f>
        <v>0</v>
      </c>
      <c r="R16" s="1019"/>
      <c r="S16" s="1649" t="s">
        <v>1484</v>
      </c>
      <c r="T16" s="1650"/>
      <c r="U16" s="1651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1485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+ROUND(OTCHET!E77,0)</f>
        <v>0</v>
      </c>
      <c r="Q17" s="1087">
        <f>+ROUND(OTCHET!L77,0)</f>
        <v>0</v>
      </c>
      <c r="R17" s="1019"/>
      <c r="S17" s="1649" t="s">
        <v>1486</v>
      </c>
      <c r="T17" s="1650"/>
      <c r="U17" s="1651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1487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+ROUND(OTCHET!E78+OTCHET!E79,0)</f>
        <v>0</v>
      </c>
      <c r="Q18" s="1087">
        <f>+ROUND(OTCHET!L78+OTCHET!L79,0)</f>
        <v>0</v>
      </c>
      <c r="R18" s="1019"/>
      <c r="S18" s="1649" t="s">
        <v>1488</v>
      </c>
      <c r="T18" s="1650"/>
      <c r="U18" s="1651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1489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+ROUND(OTCHET!E137++OTCHET!E138,0)</f>
        <v>0</v>
      </c>
      <c r="Q19" s="1087">
        <f>+ROUND(OTCHET!L137++OTCHET!L138,0)</f>
        <v>0</v>
      </c>
      <c r="R19" s="1019"/>
      <c r="S19" s="1649" t="s">
        <v>1490</v>
      </c>
      <c r="T19" s="1650"/>
      <c r="U19" s="1651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1491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+ROUND(+SUM(OTCHET!E81:E89),0)</f>
        <v>0</v>
      </c>
      <c r="Q20" s="1087">
        <f>+ROUND(+SUM(OTCHET!L81:L89),0)</f>
        <v>0</v>
      </c>
      <c r="R20" s="1019"/>
      <c r="S20" s="1649" t="s">
        <v>1492</v>
      </c>
      <c r="T20" s="1650"/>
      <c r="U20" s="1651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1493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+ROUND(OTCHET!E75+OTCHET!E76+OTCHET!E80,0)</f>
        <v>0</v>
      </c>
      <c r="Q21" s="1087">
        <f>+ROUND(OTCHET!L75+OTCHET!L76+OTCHET!L80,0)</f>
        <v>0</v>
      </c>
      <c r="R21" s="1019"/>
      <c r="S21" s="1649" t="s">
        <v>1494</v>
      </c>
      <c r="T21" s="1650"/>
      <c r="U21" s="1651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1495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+ROUND(OTCHET!E113+OTCHET!E114+OTCHET!E120,0)</f>
        <v>0</v>
      </c>
      <c r="Q22" s="1093">
        <f>+ROUND(OTCHET!L113+OTCHET!L114+OTCHET!L120,0)</f>
        <v>0</v>
      </c>
      <c r="R22" s="1019"/>
      <c r="S22" s="1683" t="s">
        <v>2060</v>
      </c>
      <c r="T22" s="1684"/>
      <c r="U22" s="1685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1496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68" t="s">
        <v>1497</v>
      </c>
      <c r="T23" s="1669"/>
      <c r="U23" s="1670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1498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1498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1499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+ROUND(OTCHET!E135,0)</f>
        <v>0</v>
      </c>
      <c r="Q25" s="1081">
        <f>+ROUND(OTCHET!L135,0)</f>
        <v>0</v>
      </c>
      <c r="R25" s="1019"/>
      <c r="S25" s="1658" t="s">
        <v>1500</v>
      </c>
      <c r="T25" s="1659"/>
      <c r="U25" s="1660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1501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+ROUND(+SUM(OTCHET!E126:E134)+OTCHET!E136,0)</f>
        <v>0</v>
      </c>
      <c r="Q26" s="1087">
        <f>+ROUND(+SUM(OTCHET!L126:L134)+OTCHET!L136,0)</f>
        <v>0</v>
      </c>
      <c r="R26" s="1019"/>
      <c r="S26" s="1649" t="s">
        <v>1502</v>
      </c>
      <c r="T26" s="1650"/>
      <c r="U26" s="1651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1503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+ROUND(+OTCHET!E109,0)</f>
        <v>0</v>
      </c>
      <c r="Q27" s="1093">
        <f>+ROUND(+OTCHET!L109,0)</f>
        <v>0</v>
      </c>
      <c r="R27" s="1019"/>
      <c r="S27" s="1683" t="s">
        <v>1504</v>
      </c>
      <c r="T27" s="1684"/>
      <c r="U27" s="1685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1505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68" t="s">
        <v>1169</v>
      </c>
      <c r="T28" s="1669"/>
      <c r="U28" s="1670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1170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1171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1172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1173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1174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1175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+ROUND(+OTCHET!E121+OTCHET!E119,0)</f>
        <v>0</v>
      </c>
      <c r="Q35" s="1099">
        <f>+ROUND(+OTCHET!L121+OTCHET!L119,0)</f>
        <v>0</v>
      </c>
      <c r="R35" s="1019"/>
      <c r="S35" s="1668" t="s">
        <v>1176</v>
      </c>
      <c r="T35" s="1669"/>
      <c r="U35" s="1670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1177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+ROUND(OTCHET!E122,0)</f>
        <v>0</v>
      </c>
      <c r="Q36" s="1145">
        <f>+ROUND(OTCHET!L122,0)</f>
        <v>0</v>
      </c>
      <c r="R36" s="1019"/>
      <c r="S36" s="1695" t="s">
        <v>1178</v>
      </c>
      <c r="T36" s="1696"/>
      <c r="U36" s="1697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1179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+ROUND(OTCHET!E123,0)</f>
        <v>0</v>
      </c>
      <c r="Q37" s="1151">
        <f>+ROUND(OTCHET!L123,0)</f>
        <v>0</v>
      </c>
      <c r="R37" s="1019"/>
      <c r="S37" s="1689" t="s">
        <v>1180</v>
      </c>
      <c r="T37" s="1690"/>
      <c r="U37" s="1691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1181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+ROUND(OTCHET!E124,0)</f>
        <v>0</v>
      </c>
      <c r="Q38" s="1157">
        <f>+ROUND(OTCHET!L124,0)</f>
        <v>0</v>
      </c>
      <c r="R38" s="1019"/>
      <c r="S38" s="1692" t="s">
        <v>1182</v>
      </c>
      <c r="T38" s="1693"/>
      <c r="U38" s="1694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1183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+ROUND(OTCHET!E117+OTCHET!E118,0)</f>
        <v>0</v>
      </c>
      <c r="Q40" s="1099">
        <f>+ROUND(OTCHET!L117+OTCHET!L118,0)</f>
        <v>0</v>
      </c>
      <c r="R40" s="1019"/>
      <c r="S40" s="1668" t="s">
        <v>1184</v>
      </c>
      <c r="T40" s="1669"/>
      <c r="U40" s="1670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1185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1185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1186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+ROUND(OTCHET!E143+OTCHET!E144+OTCHET!E161+OTCHET!E162,0)</f>
        <v>0</v>
      </c>
      <c r="Q42" s="1081">
        <f>+ROUND(OTCHET!L143+OTCHET!L144+OTCHET!L161+OTCHET!L162,0)</f>
        <v>0</v>
      </c>
      <c r="R42" s="1019"/>
      <c r="S42" s="1658" t="s">
        <v>1187</v>
      </c>
      <c r="T42" s="1659"/>
      <c r="U42" s="1660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1188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+ROUND(+SUM(OTCHET!E145:E150)+SUM(OTCHET!E163:E168),0)</f>
        <v>0</v>
      </c>
      <c r="Q43" s="1087">
        <f>+ROUND(+SUM(OTCHET!L145:L150)+SUM(OTCHET!L163:L168),0)</f>
        <v>0</v>
      </c>
      <c r="R43" s="1019"/>
      <c r="S43" s="1649" t="s">
        <v>1189</v>
      </c>
      <c r="T43" s="1650"/>
      <c r="U43" s="1651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2077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+ROUND(OTCHET!E151,0)</f>
        <v>0</v>
      </c>
      <c r="Q44" s="1087">
        <f>+ROUND(OTCHET!L151,0)</f>
        <v>0</v>
      </c>
      <c r="R44" s="1019"/>
      <c r="S44" s="1649" t="s">
        <v>1190</v>
      </c>
      <c r="T44" s="1650"/>
      <c r="U44" s="1651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1191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+ROUND(OTCHET!E139,0)</f>
        <v>0</v>
      </c>
      <c r="Q45" s="1093">
        <f>+ROUND(OTCHET!L139,0)</f>
        <v>0</v>
      </c>
      <c r="R45" s="1019"/>
      <c r="S45" s="1683" t="s">
        <v>1192</v>
      </c>
      <c r="T45" s="1684"/>
      <c r="U45" s="1685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1193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68" t="s">
        <v>1194</v>
      </c>
      <c r="T46" s="1669"/>
      <c r="U46" s="1670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1195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77" t="s">
        <v>1196</v>
      </c>
      <c r="T48" s="1678"/>
      <c r="U48" s="1679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1197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1197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1198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1198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1199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0</v>
      </c>
      <c r="J51" s="1075">
        <f>+IF(OR($P$2=98,$P$2=42,$P$2=96,$P$2=97),$Q51,0)</f>
        <v>0</v>
      </c>
      <c r="K51" s="1068"/>
      <c r="L51" s="1075">
        <f>+IF($P$2=33,$Q51,0)</f>
        <v>0</v>
      </c>
      <c r="M51" s="1068"/>
      <c r="N51" s="1105">
        <f>+ROUND(+G51+J51+L51,0)</f>
        <v>0</v>
      </c>
      <c r="O51" s="1070"/>
      <c r="P51" s="1074">
        <f>+ROUND(OTCHET!E205-SUM(OTCHET!E217:E219)+OTCHET!E271+IF(+OR(OTCHET!$F$12=5500,OTCHET!$F$12=5600),0,+OTCHET!E297),0)</f>
        <v>0</v>
      </c>
      <c r="Q51" s="1075">
        <f>+ROUND(OTCHET!L205-SUM(OTCHET!L217:L219)+OTCHET!L271+IF(+OR(OTCHET!$F$12=5500,OTCHET!$F$12=5600),0,+OTCHET!L297),0)</f>
        <v>0</v>
      </c>
      <c r="R51" s="1019"/>
      <c r="S51" s="1658" t="s">
        <v>1200</v>
      </c>
      <c r="T51" s="1659"/>
      <c r="U51" s="1660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1201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+ROUND(+SUM(OTCHET!E217:E219),0)</f>
        <v>0</v>
      </c>
      <c r="Q52" s="1093">
        <f>+ROUND(+SUM(OTCHET!L217:L219),0)</f>
        <v>0</v>
      </c>
      <c r="R52" s="1019"/>
      <c r="S52" s="1649" t="s">
        <v>1202</v>
      </c>
      <c r="T52" s="1650"/>
      <c r="U52" s="1651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1203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+ROUND(OTCHET!E223,0)</f>
        <v>0</v>
      </c>
      <c r="Q53" s="1093">
        <f>+ROUND(OTCHET!L223,0)</f>
        <v>0</v>
      </c>
      <c r="R53" s="1019"/>
      <c r="S53" s="1649" t="s">
        <v>1204</v>
      </c>
      <c r="T53" s="1650"/>
      <c r="U53" s="1651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1205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+ROUND(OTCHET!E187+OTCHET!E190,0)</f>
        <v>0</v>
      </c>
      <c r="Q54" s="1093">
        <f>+ROUND(OTCHET!L187+OTCHET!L190,0)</f>
        <v>0</v>
      </c>
      <c r="R54" s="1019"/>
      <c r="S54" s="1649" t="s">
        <v>1206</v>
      </c>
      <c r="T54" s="1650"/>
      <c r="U54" s="1651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1207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0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+ROUND(OTCHET!E196+OTCHET!E204,0)</f>
        <v>0</v>
      </c>
      <c r="Q55" s="1093">
        <f>+ROUND(OTCHET!L196+OTCHET!L204,0)</f>
        <v>0</v>
      </c>
      <c r="R55" s="1019"/>
      <c r="S55" s="1683" t="s">
        <v>1208</v>
      </c>
      <c r="T55" s="1684"/>
      <c r="U55" s="1685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1209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0</v>
      </c>
      <c r="J56" s="1099">
        <f>+ROUND(+SUM(J51:J55),0)</f>
        <v>0</v>
      </c>
      <c r="K56" s="1068"/>
      <c r="L56" s="1099">
        <f>+ROUND(+SUM(L51:L55),0)</f>
        <v>0</v>
      </c>
      <c r="M56" s="1068"/>
      <c r="N56" s="1100">
        <f>+ROUND(+SUM(N51:N55),0)</f>
        <v>0</v>
      </c>
      <c r="O56" s="1070"/>
      <c r="P56" s="1098">
        <f>+ROUND(+SUM(P51:P55),0)</f>
        <v>0</v>
      </c>
      <c r="Q56" s="1099">
        <f>+ROUND(+SUM(Q51:Q55),0)</f>
        <v>0</v>
      </c>
      <c r="R56" s="1019"/>
      <c r="S56" s="1668" t="s">
        <v>1210</v>
      </c>
      <c r="T56" s="1669"/>
      <c r="U56" s="1670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1211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1211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1212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+ROUND(OTCHET!E287,0)</f>
        <v>0</v>
      </c>
      <c r="Q58" s="1075">
        <f>+ROUND(OTCHET!L287,0)</f>
        <v>0</v>
      </c>
      <c r="R58" s="1019"/>
      <c r="S58" s="1658" t="s">
        <v>1213</v>
      </c>
      <c r="T58" s="1659"/>
      <c r="U58" s="1660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1214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+ROUND(+OTCHET!E275+OTCHET!E276,0)</f>
        <v>0</v>
      </c>
      <c r="Q59" s="1093">
        <f>+ROUND(+OTCHET!L275+OTCHET!L276,0)</f>
        <v>0</v>
      </c>
      <c r="R59" s="1019"/>
      <c r="S59" s="1649" t="s">
        <v>1215</v>
      </c>
      <c r="T59" s="1650"/>
      <c r="U59" s="1651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1216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+ROUND(OTCHET!E284,0)</f>
        <v>0</v>
      </c>
      <c r="Q60" s="1093">
        <f>+ROUND(OTCHET!L284,0)</f>
        <v>0</v>
      </c>
      <c r="R60" s="1019"/>
      <c r="S60" s="1649" t="s">
        <v>1217</v>
      </c>
      <c r="T60" s="1650"/>
      <c r="U60" s="1651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1218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+ROUND(OTCHET!E293,0)</f>
        <v>0</v>
      </c>
      <c r="Q61" s="1178">
        <f>+ROUND(OTCHET!L293,0)</f>
        <v>0</v>
      </c>
      <c r="R61" s="1019"/>
      <c r="S61" s="1683" t="s">
        <v>1219</v>
      </c>
      <c r="T61" s="1684"/>
      <c r="U61" s="1685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1220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+ROUND(OTCHET!E296,0)</f>
        <v>0</v>
      </c>
      <c r="Q62" s="1184">
        <f>+ROUND(OTCHET!L296,0)</f>
        <v>0</v>
      </c>
      <c r="R62" s="1019"/>
      <c r="S62" s="1186" t="s">
        <v>1221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1222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68" t="s">
        <v>1223</v>
      </c>
      <c r="T63" s="1669"/>
      <c r="U63" s="1670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1224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1224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1225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+ROUND(OTCHET!E227+OTCHET!E233+SUM(OTCHET!E236:E239),0)</f>
        <v>0</v>
      </c>
      <c r="Q65" s="1075">
        <f>+ROUND(OTCHET!L227+OTCHET!L233+SUM(OTCHET!L236:L239),0)</f>
        <v>0</v>
      </c>
      <c r="R65" s="1019"/>
      <c r="S65" s="1658" t="s">
        <v>1226</v>
      </c>
      <c r="T65" s="1659"/>
      <c r="U65" s="1660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1227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+ROUND(OTCHET!E240,0)</f>
        <v>0</v>
      </c>
      <c r="Q66" s="1093">
        <f>+ROUND(OTCHET!L240,0)</f>
        <v>0</v>
      </c>
      <c r="R66" s="1019"/>
      <c r="S66" s="1649" t="s">
        <v>1228</v>
      </c>
      <c r="T66" s="1650"/>
      <c r="U66" s="1651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1229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68" t="s">
        <v>1230</v>
      </c>
      <c r="T67" s="1669"/>
      <c r="U67" s="1670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1231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1231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1232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+ROUND(+SUM(OTCHET!E255:E258)+IF(+OR(OTCHET!$F$12=5500,OTCHET!$F$12=5600),+OTCHET!E297,0),0)</f>
        <v>0</v>
      </c>
      <c r="Q69" s="1075">
        <f>+ROUND(+SUM(OTCHET!L255:L258)+IF(+OR(OTCHET!$F$12=5500,OTCHET!$F$12=5600),+OTCHET!L297,0),0)</f>
        <v>0</v>
      </c>
      <c r="R69" s="1019"/>
      <c r="S69" s="1658" t="s">
        <v>1233</v>
      </c>
      <c r="T69" s="1659"/>
      <c r="U69" s="1660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1234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+ROUND(+OTCHET!E292,0)</f>
        <v>0</v>
      </c>
      <c r="Q70" s="1093">
        <f>+ROUND(+OTCHET!L292,0)</f>
        <v>0</v>
      </c>
      <c r="R70" s="1019"/>
      <c r="S70" s="1649" t="s">
        <v>1235</v>
      </c>
      <c r="T70" s="1650"/>
      <c r="U70" s="1651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1236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68" t="s">
        <v>1237</v>
      </c>
      <c r="T71" s="1669"/>
      <c r="U71" s="1670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1238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1238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1239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+ROUND(+OTCHET!E249+OTCHET!E265+OTCHET!E269+OTCHET!E270+OTCHET!E273,0)</f>
        <v>0</v>
      </c>
      <c r="Q73" s="1075">
        <f>+ROUND(+OTCHET!L249+OTCHET!L265+OTCHET!L269+OTCHET!L270+OTCHET!L273,0)</f>
        <v>0</v>
      </c>
      <c r="R73" s="1019"/>
      <c r="S73" s="1658" t="s">
        <v>1240</v>
      </c>
      <c r="T73" s="1659"/>
      <c r="U73" s="1660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1241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+ROUND(OTCHET!E274+OTCHET!E288-OTCHET!E292,0)</f>
        <v>0</v>
      </c>
      <c r="Q74" s="1093">
        <f>+ROUND(OTCHET!L274+OTCHET!L288-OTCHET!L292,0)</f>
        <v>0</v>
      </c>
      <c r="R74" s="1019"/>
      <c r="S74" s="1649" t="s">
        <v>1242</v>
      </c>
      <c r="T74" s="1650"/>
      <c r="U74" s="1651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1243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68" t="s">
        <v>1244</v>
      </c>
      <c r="T75" s="1669"/>
      <c r="U75" s="1670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1568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0</v>
      </c>
      <c r="J77" s="1173">
        <f>+ROUND(J56+J63+J67+J71+J75,0)</f>
        <v>0</v>
      </c>
      <c r="K77" s="1068"/>
      <c r="L77" s="1173">
        <f>+ROUND(L56+L63+L67+L71+L75,0)</f>
        <v>0</v>
      </c>
      <c r="M77" s="1068"/>
      <c r="N77" s="1174">
        <f>+ROUND(N56+N63+N67+N71+N75,0)</f>
        <v>0</v>
      </c>
      <c r="O77" s="1070"/>
      <c r="P77" s="1172">
        <f>+ROUND(P56+P63+P67+P71+P75,0)</f>
        <v>0</v>
      </c>
      <c r="Q77" s="1173">
        <f>+ROUND(Q56+Q63+Q67+Q71+Q75,0)</f>
        <v>0</v>
      </c>
      <c r="R77" s="1019"/>
      <c r="S77" s="1674" t="s">
        <v>1569</v>
      </c>
      <c r="T77" s="1675"/>
      <c r="U77" s="1676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1570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1570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1571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0</v>
      </c>
      <c r="J79" s="1081">
        <f>+IF(OR($P$2=98,$P$2=42,$P$2=96,$P$2=97),$Q79,0)</f>
        <v>0</v>
      </c>
      <c r="K79" s="1068"/>
      <c r="L79" s="1081">
        <f>+IF($P$2=33,$Q79,0)</f>
        <v>0</v>
      </c>
      <c r="M79" s="1068"/>
      <c r="N79" s="1082">
        <f>+ROUND(+G79+J79+L79,0)</f>
        <v>0</v>
      </c>
      <c r="O79" s="1070"/>
      <c r="P79" s="1080">
        <f>+ROUND(OTCHET!E419,0)</f>
        <v>0</v>
      </c>
      <c r="Q79" s="1081">
        <f>+ROUND(OTCHET!L419,0)</f>
        <v>0</v>
      </c>
      <c r="R79" s="1019"/>
      <c r="S79" s="1658" t="s">
        <v>1572</v>
      </c>
      <c r="T79" s="1659"/>
      <c r="U79" s="1660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1573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0</v>
      </c>
      <c r="K80" s="1068"/>
      <c r="L80" s="1093">
        <f>+IF($P$2=33,$Q80,0)</f>
        <v>0</v>
      </c>
      <c r="M80" s="1068"/>
      <c r="N80" s="1094">
        <f>+ROUND(+G80+J80+L80,0)</f>
        <v>0</v>
      </c>
      <c r="O80" s="1070"/>
      <c r="P80" s="1092">
        <f>+ROUND(OTCHET!E429,0)</f>
        <v>0</v>
      </c>
      <c r="Q80" s="1093">
        <f>+ROUND(OTCHET!L429,0)</f>
        <v>0</v>
      </c>
      <c r="R80" s="1019"/>
      <c r="S80" s="1649" t="s">
        <v>1574</v>
      </c>
      <c r="T80" s="1650"/>
      <c r="U80" s="1651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1575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0</v>
      </c>
      <c r="J81" s="1205">
        <f>+ROUND(J79+J80,0)</f>
        <v>0</v>
      </c>
      <c r="K81" s="1068"/>
      <c r="L81" s="1205">
        <f>+ROUND(L79+L80,0)</f>
        <v>0</v>
      </c>
      <c r="M81" s="1068"/>
      <c r="N81" s="1206">
        <f>+ROUND(N79+N80,0)</f>
        <v>0</v>
      </c>
      <c r="O81" s="1070"/>
      <c r="P81" s="1204">
        <f>+ROUND(P79+P80,0)</f>
        <v>0</v>
      </c>
      <c r="Q81" s="1205">
        <f>+ROUND(Q79+Q80,0)</f>
        <v>0</v>
      </c>
      <c r="R81" s="1019"/>
      <c r="S81" s="1655" t="s">
        <v>1576</v>
      </c>
      <c r="T81" s="1656"/>
      <c r="U81" s="1657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86">
        <f>+IF(+SUM(F82:N82)=0,0,"Контрола: дефицит/излишък = финансиране с обратен знак (Г. + Д. = 0)")</f>
        <v>0</v>
      </c>
      <c r="C82" s="1687"/>
      <c r="D82" s="1688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1577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0</v>
      </c>
      <c r="K83" s="1068"/>
      <c r="L83" s="1218">
        <f>+ROUND(L48,0)-ROUND(L77,0)+ROUND(L81,0)</f>
        <v>0</v>
      </c>
      <c r="M83" s="1068"/>
      <c r="N83" s="1219">
        <f>+ROUND(N48,0)-ROUND(N77,0)+ROUND(N81,0)</f>
        <v>0</v>
      </c>
      <c r="O83" s="1220"/>
      <c r="P83" s="1217">
        <f>+ROUND(P48,0)-ROUND(P77,0)+ROUND(P81,0)</f>
        <v>0</v>
      </c>
      <c r="Q83" s="1218">
        <f>+ROUND(Q48,0)-ROUND(Q77,0)+ROUND(Q81,0)</f>
        <v>0</v>
      </c>
      <c r="R83" s="1019"/>
      <c r="S83" s="1214" t="s">
        <v>1577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1578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0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0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0</v>
      </c>
      <c r="R84" s="1019"/>
      <c r="S84" s="1221" t="s">
        <v>1578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1579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1579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1580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1580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1581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+ROUND(+OTCHET!E462+OTCHET!E463,0)</f>
        <v>0</v>
      </c>
      <c r="Q87" s="1087">
        <f>+ROUND(+OTCHET!L462+OTCHET!L463,0)</f>
        <v>0</v>
      </c>
      <c r="R87" s="1019"/>
      <c r="S87" s="1658" t="s">
        <v>1582</v>
      </c>
      <c r="T87" s="1659"/>
      <c r="U87" s="1660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1583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+ROUND(OTCHET!E464+OTCHET!E535,0)</f>
        <v>0</v>
      </c>
      <c r="Q88" s="1093">
        <f>+ROUND(OTCHET!L464+OTCHET!L535,0)</f>
        <v>0</v>
      </c>
      <c r="R88" s="1019"/>
      <c r="S88" s="1649" t="s">
        <v>1584</v>
      </c>
      <c r="T88" s="1650"/>
      <c r="U88" s="1651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1585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68" t="s">
        <v>1586</v>
      </c>
      <c r="T89" s="1669"/>
      <c r="U89" s="1670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1587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1587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1588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+ROUND(OTCHET!E466+OTCHET!E469+OTCHET!E479,0)</f>
        <v>0</v>
      </c>
      <c r="Q91" s="1081">
        <f>+ROUND(OTCHET!L466+OTCHET!L469+OTCHET!L479,0)</f>
        <v>0</v>
      </c>
      <c r="R91" s="1019"/>
      <c r="S91" s="1658" t="s">
        <v>1589</v>
      </c>
      <c r="T91" s="1659"/>
      <c r="U91" s="1660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1590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+ROUND(OTCHET!E467+OTCHET!E470+OTCHET!E480+OTCHET!E502+IF(+OTCHET!E494&gt;0,+OTCHET!E494,0),0)</f>
        <v>0</v>
      </c>
      <c r="Q92" s="1093">
        <f>+ROUND(OTCHET!L467+OTCHET!L470+OTCHET!L480+OTCHET!L502+IF(+OTCHET!L494&gt;0,+OTCHET!L494,0),0)</f>
        <v>0</v>
      </c>
      <c r="R92" s="1019"/>
      <c r="S92" s="1649" t="s">
        <v>1591</v>
      </c>
      <c r="T92" s="1650"/>
      <c r="U92" s="1651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1592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+ROUND(+SUM(OTCHET!E472:E474),0)</f>
        <v>0</v>
      </c>
      <c r="Q93" s="1087">
        <f>+ROUND(+SUM(OTCHET!L472:L474),0)</f>
        <v>0</v>
      </c>
      <c r="R93" s="1019"/>
      <c r="S93" s="1649" t="s">
        <v>1593</v>
      </c>
      <c r="T93" s="1650"/>
      <c r="U93" s="1651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1594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+ROUND(+SUM(OTCHET!E475:E476),0)</f>
        <v>0</v>
      </c>
      <c r="Q94" s="1075">
        <f>+ROUND(+SUM(OTCHET!L475:L476),0)</f>
        <v>0</v>
      </c>
      <c r="R94" s="1019"/>
      <c r="S94" s="1683" t="s">
        <v>1595</v>
      </c>
      <c r="T94" s="1684"/>
      <c r="U94" s="1685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1596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68" t="s">
        <v>1597</v>
      </c>
      <c r="T95" s="1669"/>
      <c r="U95" s="1670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1598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1598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1599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+ROUND(OTCHET!E536+OTCHET!E541,0)</f>
        <v>0</v>
      </c>
      <c r="Q97" s="1081">
        <f>+ROUND(OTCHET!L536+OTCHET!L541,0)</f>
        <v>0</v>
      </c>
      <c r="R97" s="1019"/>
      <c r="S97" s="1658" t="s">
        <v>1600</v>
      </c>
      <c r="T97" s="1659"/>
      <c r="U97" s="1660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1601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+ROUND(+OTCHET!E477+OTCHET!E558+OTCHET!E560,0)</f>
        <v>0</v>
      </c>
      <c r="Q98" s="1093">
        <f>+ROUND(+OTCHET!L477+OTCHET!L558+OTCHET!L560,0)</f>
        <v>0</v>
      </c>
      <c r="R98" s="1019"/>
      <c r="S98" s="1649" t="s">
        <v>1602</v>
      </c>
      <c r="T98" s="1650"/>
      <c r="U98" s="1651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1603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68" t="s">
        <v>1604</v>
      </c>
      <c r="T99" s="1669"/>
      <c r="U99" s="1670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1605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77" t="s">
        <v>1606</v>
      </c>
      <c r="T101" s="1678"/>
      <c r="U101" s="1679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1607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1607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1608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1608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1609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+ROUND(OTCHET!E498+OTCHET!E499+OTCHET!E512,0)</f>
        <v>0</v>
      </c>
      <c r="Q104" s="1087">
        <f>+ROUND(OTCHET!L498+OTCHET!L499+OTCHET!L512,0)</f>
        <v>0</v>
      </c>
      <c r="R104" s="1019"/>
      <c r="S104" s="1658" t="s">
        <v>1610</v>
      </c>
      <c r="T104" s="1659"/>
      <c r="U104" s="1660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1611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+ROUND(OTCHET!E500+OTCHET!E501+OTCHET!E516,0)</f>
        <v>0</v>
      </c>
      <c r="Q105" s="1093">
        <f>+ROUND(OTCHET!L500+OTCHET!L501+OTCHET!L516,0)</f>
        <v>0</v>
      </c>
      <c r="R105" s="1019"/>
      <c r="S105" s="1649" t="s">
        <v>1612</v>
      </c>
      <c r="T105" s="1650"/>
      <c r="U105" s="1651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1613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68" t="s">
        <v>1614</v>
      </c>
      <c r="T106" s="1669"/>
      <c r="U106" s="1670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1615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1615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1616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+ROUND(OTCHET!E482+OTCHET!E483+OTCHET!E486+OTCHET!E487+OTCHET!E490+OTCHET!E491+OTCHET!E495+OTCHET!E504+OTCHET!E505+OTCHET!E508+OTCHET!E509,0)</f>
        <v>0</v>
      </c>
      <c r="Q108" s="1081">
        <f>+ROUND(OTCHET!L482+OTCHET!L483+OTCHET!L486+OTCHET!L487+OTCHET!L490+OTCHET!L491+OTCHET!L495+OTCHET!L504+OTCHET!L505+OTCHET!L508+OTCHET!L509,0)</f>
        <v>0</v>
      </c>
      <c r="R108" s="1019"/>
      <c r="S108" s="1680" t="s">
        <v>1617</v>
      </c>
      <c r="T108" s="1681"/>
      <c r="U108" s="1682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1618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+ROUND(OTCHET!E484+OTCHET!E485+OTCHET!E488+OTCHET!E489+OTCHET!E492+OTCHET!E493+OTCHET!E496+OTCHET!E506+OTCHET!E507+OTCHET!E510+OTCHET!E511+IF(+OTCHET!E494&lt;0,+OTCHET!E494,0),0)</f>
        <v>0</v>
      </c>
      <c r="Q109" s="1093">
        <f>+ROUND(OTCHET!L484+OTCHET!L485+OTCHET!L488+OTCHET!L489+OTCHET!L492+OTCHET!L493+OTCHET!L496+OTCHET!L506+OTCHET!L507+OTCHET!L510+OTCHET!L511+IF(+OTCHET!L494&lt;0,+OTCHET!L494,0),0)</f>
        <v>0</v>
      </c>
      <c r="R109" s="1019"/>
      <c r="S109" s="1665" t="s">
        <v>1619</v>
      </c>
      <c r="T109" s="1666"/>
      <c r="U109" s="1667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1620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68" t="s">
        <v>1621</v>
      </c>
      <c r="T110" s="1669"/>
      <c r="U110" s="1670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1622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1622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1623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+ROUND(OTCHET!E547,0)</f>
        <v>0</v>
      </c>
      <c r="Q112" s="1081">
        <f>+ROUND(OTCHET!L547,0)</f>
        <v>0</v>
      </c>
      <c r="R112" s="1019"/>
      <c r="S112" s="1658" t="s">
        <v>1624</v>
      </c>
      <c r="T112" s="1659"/>
      <c r="U112" s="1660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1625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+ROUND(OTCHET!E548,0)</f>
        <v>0</v>
      </c>
      <c r="Q113" s="1093">
        <f>+ROUND(OTCHET!L548,0)</f>
        <v>0</v>
      </c>
      <c r="R113" s="1019"/>
      <c r="S113" s="1649" t="s">
        <v>1626</v>
      </c>
      <c r="T113" s="1650"/>
      <c r="U113" s="1651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1627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68" t="s">
        <v>1628</v>
      </c>
      <c r="T114" s="1669"/>
      <c r="U114" s="1670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1629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1629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1630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9773</v>
      </c>
      <c r="M116" s="1068"/>
      <c r="N116" s="1105">
        <f>+ROUND(+G116+J116+L116,0)</f>
        <v>9773</v>
      </c>
      <c r="O116" s="1070"/>
      <c r="P116" s="1074">
        <f>+ROUND(OTCHET!E545+OTCHET!E546+OTCHET!E562+OTCHET!E563,0)</f>
        <v>0</v>
      </c>
      <c r="Q116" s="1075">
        <f>+ROUND(OTCHET!L545+OTCHET!L546+OTCHET!L562+OTCHET!L563,0)</f>
        <v>9773</v>
      </c>
      <c r="R116" s="1019"/>
      <c r="S116" s="1658" t="s">
        <v>1631</v>
      </c>
      <c r="T116" s="1659"/>
      <c r="U116" s="1660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1632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+ROUND(OTCHET!E559+OTCHET!E561,0)</f>
        <v>0</v>
      </c>
      <c r="Q117" s="1093">
        <f>+ROUND(OTCHET!L559+OTCHET!L561,0)</f>
        <v>0</v>
      </c>
      <c r="R117" s="1019"/>
      <c r="S117" s="1649" t="s">
        <v>1633</v>
      </c>
      <c r="T117" s="1650"/>
      <c r="U117" s="1651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1634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9773</v>
      </c>
      <c r="M118" s="1068"/>
      <c r="N118" s="1100">
        <f>+ROUND(+SUM(N116:N117),0)</f>
        <v>9773</v>
      </c>
      <c r="O118" s="1070"/>
      <c r="P118" s="1098">
        <f>+ROUND(+SUM(P116:P117),0)</f>
        <v>0</v>
      </c>
      <c r="Q118" s="1099">
        <f>+ROUND(+SUM(Q116:Q117),0)</f>
        <v>9773</v>
      </c>
      <c r="R118" s="1019"/>
      <c r="S118" s="1668" t="s">
        <v>1635</v>
      </c>
      <c r="T118" s="1669"/>
      <c r="U118" s="1670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1309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9773</v>
      </c>
      <c r="M120" s="1068"/>
      <c r="N120" s="1174">
        <f>+ROUND(N106+N110+N114+N118,0)</f>
        <v>9773</v>
      </c>
      <c r="O120" s="1070"/>
      <c r="P120" s="1172">
        <f>+ROUND(P106+P110+P114+P118,0)</f>
        <v>0</v>
      </c>
      <c r="Q120" s="1173">
        <f>+ROUND(Q106+Q110+Q114+Q118,0)</f>
        <v>9773</v>
      </c>
      <c r="R120" s="1019"/>
      <c r="S120" s="1674" t="s">
        <v>1310</v>
      </c>
      <c r="T120" s="1675"/>
      <c r="U120" s="1676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1311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1311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1312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+ROUND(+SUM(OTCHET!E549:E556),0)</f>
        <v>0</v>
      </c>
      <c r="Q122" s="1081">
        <f>+ROUND(+SUM(OTCHET!L549:L556),0)</f>
        <v>0</v>
      </c>
      <c r="R122" s="1019"/>
      <c r="S122" s="1658" t="s">
        <v>1313</v>
      </c>
      <c r="T122" s="1659"/>
      <c r="U122" s="1660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1314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0</v>
      </c>
      <c r="K123" s="1068"/>
      <c r="L123" s="1093">
        <f>+IF($P$2=33,$Q123,0)</f>
        <v>0</v>
      </c>
      <c r="M123" s="1068"/>
      <c r="N123" s="1094">
        <f>+ROUND(+G123+J123+L123,0)</f>
        <v>0</v>
      </c>
      <c r="O123" s="1070"/>
      <c r="P123" s="1092">
        <f>+ROUND(OTCHET!E524,0)</f>
        <v>0</v>
      </c>
      <c r="Q123" s="1093">
        <f>+ROUND(OTCHET!L524,0)</f>
        <v>0</v>
      </c>
      <c r="R123" s="1019"/>
      <c r="S123" s="1333" t="s">
        <v>1315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1316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+ROUND(+OTCHET!E521+OTCHET!E531+OTCHET!E557+OTCHET!E564+OTCHET!E565+OTCHET!E579+OTCHET!E591+IF(AND(OTCHET!$F$12=9900,+OTCHET!$E$15=0),+OTCHET!E586,0),0)</f>
        <v>0</v>
      </c>
      <c r="Q124" s="1093">
        <f>+ROUND(+OTCHET!L521+OTCHET!L531+OTCHET!L557+OTCHET!L564+OTCHET!L565+OTCHET!L579+OTCHET!L591+IF(AND(OTCHET!$F$12=9900,+OTCHET!$E$15=0),+OTCHET!L586,0),0)</f>
        <v>0</v>
      </c>
      <c r="R124" s="1019"/>
      <c r="S124" s="1649" t="s">
        <v>1317</v>
      </c>
      <c r="T124" s="1650"/>
      <c r="U124" s="1651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593" t="s">
        <v>2061</v>
      </c>
      <c r="C125" s="1594"/>
      <c r="D125" s="1595"/>
      <c r="E125" s="992"/>
      <c r="F125" s="1596">
        <f>+IF($P$2=0,$P125,0)</f>
        <v>0</v>
      </c>
      <c r="G125" s="1597">
        <f>+IF($P$2=0,$Q125,0)</f>
        <v>0</v>
      </c>
      <c r="H125" s="992"/>
      <c r="I125" s="1596"/>
      <c r="J125" s="1597"/>
      <c r="K125" s="1068"/>
      <c r="L125" s="1597"/>
      <c r="M125" s="1068"/>
      <c r="N125" s="1598">
        <f>+ROUND(+G125+J125+L125,0)</f>
        <v>0</v>
      </c>
      <c r="O125" s="1070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9"/>
      <c r="S125" s="1599" t="s">
        <v>2062</v>
      </c>
      <c r="T125" s="1600"/>
      <c r="U125" s="1601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1318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652" t="s">
        <v>1319</v>
      </c>
      <c r="T126" s="1653"/>
      <c r="U126" s="1654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1320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0</v>
      </c>
      <c r="K127" s="1068"/>
      <c r="L127" s="1205">
        <f>+ROUND(+SUM(L122:L126),0)</f>
        <v>0</v>
      </c>
      <c r="M127" s="1068"/>
      <c r="N127" s="1206">
        <f>+ROUND(+SUM(N122:N126),0)</f>
        <v>0</v>
      </c>
      <c r="O127" s="1070"/>
      <c r="P127" s="1204">
        <f>+ROUND(+SUM(P122:P126),0)</f>
        <v>0</v>
      </c>
      <c r="Q127" s="1205">
        <f>+ROUND(+SUM(Q122:Q126),0)</f>
        <v>0</v>
      </c>
      <c r="R127" s="1019"/>
      <c r="S127" s="1655" t="s">
        <v>1321</v>
      </c>
      <c r="T127" s="1656"/>
      <c r="U127" s="1657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1322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1322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1323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259324</v>
      </c>
      <c r="M129" s="1068"/>
      <c r="N129" s="1082">
        <f>+ROUND(+G129+J129+L129,0)</f>
        <v>259324</v>
      </c>
      <c r="O129" s="1070"/>
      <c r="P129" s="1080">
        <f>+ROUND(+SUM(OTCHET!E567:E572)+SUM(OTCHET!E581:E582)+IF(AND(OTCHET!$F$12=9900,+OTCHET!$E$15=0),0,SUM(OTCHET!E587:E588)),0)</f>
        <v>0</v>
      </c>
      <c r="Q129" s="1081">
        <f>+ROUND(+SUM(OTCHET!L567:L572)+SUM(OTCHET!L581:L582)+IF(AND(OTCHET!$F$12=9900,+OTCHET!$E$15=0),0,SUM(OTCHET!L587:L588)),0)</f>
        <v>259324</v>
      </c>
      <c r="R129" s="1019"/>
      <c r="S129" s="1658" t="s">
        <v>1324</v>
      </c>
      <c r="T129" s="1659"/>
      <c r="U129" s="1660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1325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+ROUND(OTCHET!E580+OTCHET!E585,0)</f>
        <v>0</v>
      </c>
      <c r="Q130" s="1093">
        <f>+ROUND(OTCHET!L580+OTCHET!L585,0)</f>
        <v>0</v>
      </c>
      <c r="R130" s="1019"/>
      <c r="S130" s="1649" t="s">
        <v>1326</v>
      </c>
      <c r="T130" s="1650"/>
      <c r="U130" s="1651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1327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269097</v>
      </c>
      <c r="M131" s="1068"/>
      <c r="N131" s="1094">
        <f>+ROUND(+G131+J131+L131,0)</f>
        <v>269097</v>
      </c>
      <c r="O131" s="1070"/>
      <c r="P131" s="1092">
        <f>+ROUND(-SUM(OTCHET!E573:E578)-SUM(OTCHET!E583:E584)-IF(AND(OTCHET!$F$12=9900,+OTCHET!$E$15=0),0,SUM(OTCHET!E589:E590)),0)</f>
        <v>0</v>
      </c>
      <c r="Q131" s="1093">
        <f>+ROUND(-SUM(OTCHET!L573:L578)-SUM(OTCHET!L583:L584)-IF(AND(OTCHET!$F$12=9900,+OTCHET!$E$15=0),0,SUM(OTCHET!L589:L590)),0)</f>
        <v>269097</v>
      </c>
      <c r="R131" s="1019"/>
      <c r="S131" s="1671" t="s">
        <v>1328</v>
      </c>
      <c r="T131" s="1672"/>
      <c r="U131" s="1673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1329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9773</v>
      </c>
      <c r="M132" s="1068"/>
      <c r="N132" s="1258">
        <f>+ROUND(+N131-N129-N130,0)</f>
        <v>9773</v>
      </c>
      <c r="O132" s="1070"/>
      <c r="P132" s="1256">
        <f>+ROUND(+P131-P129-P130,0)</f>
        <v>0</v>
      </c>
      <c r="Q132" s="1257">
        <f>+ROUND(+Q131-Q129-Q130,0)</f>
        <v>9773</v>
      </c>
      <c r="R132" s="1019"/>
      <c r="S132" s="1661" t="s">
        <v>1330</v>
      </c>
      <c r="T132" s="1662"/>
      <c r="U132" s="1663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664">
        <f>+IF(+SUM(F133:N133)=0,0,"Контрола: дефицит/излишък = финансиране с обратен знак (Г. + Д. = 0)")</f>
        <v>0</v>
      </c>
      <c r="C133" s="1664"/>
      <c r="D133" s="1664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1331</v>
      </c>
      <c r="C134" s="1265">
        <f>+OTCHET!B605</f>
        <v>44539</v>
      </c>
      <c r="D134" s="1210" t="s">
        <v>1332</v>
      </c>
      <c r="E134" s="992"/>
      <c r="F134" s="1647"/>
      <c r="G134" s="1647"/>
      <c r="H134" s="992"/>
      <c r="I134" s="1266" t="s">
        <v>1333</v>
      </c>
      <c r="J134" s="1267"/>
      <c r="K134" s="992"/>
      <c r="L134" s="1647"/>
      <c r="M134" s="1647"/>
      <c r="N134" s="1647"/>
      <c r="O134" s="1261"/>
      <c r="P134" s="1648"/>
      <c r="Q134" s="1648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1334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1335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1336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1337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/>
  <mergeCells count="96">
    <mergeCell ref="S4:U4"/>
    <mergeCell ref="S6:U6"/>
    <mergeCell ref="S8:U8"/>
    <mergeCell ref="B2:D2"/>
    <mergeCell ref="I2:J2"/>
    <mergeCell ref="L2:N2"/>
    <mergeCell ref="T2:U2"/>
    <mergeCell ref="S16:U16"/>
    <mergeCell ref="S17:U17"/>
    <mergeCell ref="S26:U26"/>
    <mergeCell ref="S27:U27"/>
    <mergeCell ref="S9:U9"/>
    <mergeCell ref="S13:U13"/>
    <mergeCell ref="S14:U14"/>
    <mergeCell ref="S15:U15"/>
    <mergeCell ref="S36:U36"/>
    <mergeCell ref="S18:U18"/>
    <mergeCell ref="S19:U19"/>
    <mergeCell ref="S20:U20"/>
    <mergeCell ref="S21:U21"/>
    <mergeCell ref="S22:U22"/>
    <mergeCell ref="S23:U23"/>
    <mergeCell ref="S25:U25"/>
    <mergeCell ref="S35:U35"/>
    <mergeCell ref="S28:U28"/>
    <mergeCell ref="S37:U37"/>
    <mergeCell ref="S38:U38"/>
    <mergeCell ref="S40:U40"/>
    <mergeCell ref="S42:U42"/>
    <mergeCell ref="S45:U45"/>
    <mergeCell ref="S46:U46"/>
    <mergeCell ref="S65:U65"/>
    <mergeCell ref="S66:U66"/>
    <mergeCell ref="S43:U43"/>
    <mergeCell ref="S44:U44"/>
    <mergeCell ref="S67:U67"/>
    <mergeCell ref="S69:U69"/>
    <mergeCell ref="S54:U54"/>
    <mergeCell ref="S55:U55"/>
    <mergeCell ref="S56:U56"/>
    <mergeCell ref="S58:U58"/>
    <mergeCell ref="S48:U48"/>
    <mergeCell ref="S51:U51"/>
    <mergeCell ref="S52:U52"/>
    <mergeCell ref="S53:U53"/>
    <mergeCell ref="S61:U61"/>
    <mergeCell ref="S63:U63"/>
    <mergeCell ref="S59:U59"/>
    <mergeCell ref="S60:U60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108:U108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B133:D133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F134:G134"/>
    <mergeCell ref="L134:N134"/>
    <mergeCell ref="P134:Q134"/>
    <mergeCell ref="S124:U124"/>
    <mergeCell ref="S126:U126"/>
    <mergeCell ref="S127:U127"/>
    <mergeCell ref="S129:U129"/>
    <mergeCell ref="S132:U132"/>
  </mergeCells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F133:G133">
    <cfRule type="cellIs" priority="47" dxfId="136" operator="notEqual" stopIfTrue="1">
      <formula>0</formula>
    </cfRule>
  </conditionalFormatting>
  <conditionalFormatting sqref="I133:J133">
    <cfRule type="cellIs" priority="33" dxfId="136" operator="notEqual" stopIfTrue="1">
      <formula>0</formula>
    </cfRule>
  </conditionalFormatting>
  <conditionalFormatting sqref="L82">
    <cfRule type="cellIs" priority="28" dxfId="136" operator="notEqual" stopIfTrue="1">
      <formula>0</formula>
    </cfRule>
  </conditionalFormatting>
  <conditionalFormatting sqref="N82">
    <cfRule type="cellIs" priority="27" dxfId="136" operator="notEqual" stopIfTrue="1">
      <formula>0</formula>
    </cfRule>
  </conditionalFormatting>
  <conditionalFormatting sqref="L133">
    <cfRule type="cellIs" priority="32" dxfId="136" operator="notEqual" stopIfTrue="1">
      <formula>0</formula>
    </cfRule>
  </conditionalFormatting>
  <conditionalFormatting sqref="N133">
    <cfRule type="cellIs" priority="31" dxfId="136" operator="notEqual" stopIfTrue="1">
      <formula>0</formula>
    </cfRule>
  </conditionalFormatting>
  <conditionalFormatting sqref="F82:H82">
    <cfRule type="cellIs" priority="30" dxfId="136" operator="notEqual" stopIfTrue="1">
      <formula>0</formula>
    </cfRule>
  </conditionalFormatting>
  <conditionalFormatting sqref="I82:J82">
    <cfRule type="cellIs" priority="29" dxfId="136" operator="notEqual" stopIfTrue="1">
      <formula>0</formula>
    </cfRule>
  </conditionalFormatting>
  <conditionalFormatting sqref="P133:Q133">
    <cfRule type="cellIs" priority="24" dxfId="136" operator="notEqual" stopIfTrue="1">
      <formula>0</formula>
    </cfRule>
  </conditionalFormatting>
  <conditionalFormatting sqref="P82:Q82">
    <cfRule type="cellIs" priority="5" dxfId="136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0">
      <selection activeCell="E17" sqref="E17:E18"/>
    </sheetView>
  </sheetViews>
  <sheetFormatPr defaultColWidth="9.00390625" defaultRowHeight="12.75"/>
  <cols>
    <col min="1" max="1" width="3.875" style="685" hidden="1" customWidth="1"/>
    <col min="2" max="2" width="81.75390625" style="690" customWidth="1"/>
    <col min="3" max="3" width="3.25390625" style="690" hidden="1" customWidth="1"/>
    <col min="4" max="4" width="4.125" style="690" hidden="1" customWidth="1"/>
    <col min="5" max="6" width="19.125" style="689" customWidth="1"/>
    <col min="7" max="9" width="19.00390625" style="689" customWidth="1"/>
    <col min="10" max="10" width="5.75390625" style="690" customWidth="1"/>
    <col min="11" max="11" width="64.00390625" style="685" bestFit="1" customWidth="1"/>
    <col min="12" max="12" width="13.75390625" style="690" hidden="1" customWidth="1"/>
    <col min="13" max="13" width="5.75390625" style="690" customWidth="1"/>
    <col min="14" max="14" width="14.375" style="691" customWidth="1"/>
    <col min="15" max="15" width="13.375" style="691" customWidth="1"/>
    <col min="16" max="17" width="11.125" style="691" customWidth="1"/>
    <col min="18" max="18" width="16.25390625" style="691" hidden="1" customWidth="1"/>
    <col min="19" max="19" width="15.00390625" style="691" hidden="1" customWidth="1"/>
    <col min="20" max="20" width="15.00390625" style="692" customWidth="1"/>
    <col min="21" max="21" width="15.75390625" style="691" hidden="1" customWidth="1"/>
    <col min="22" max="22" width="15.25390625" style="691" hidden="1" customWidth="1"/>
    <col min="23" max="16384" width="9.125" style="691" customWidth="1"/>
  </cols>
  <sheetData>
    <row r="1" spans="2:13" ht="18.75" hidden="1">
      <c r="B1" s="686"/>
      <c r="C1" s="686"/>
      <c r="D1" s="686"/>
      <c r="E1" s="687"/>
      <c r="F1" s="688"/>
      <c r="G1" s="688"/>
      <c r="H1" s="688"/>
      <c r="I1" s="687"/>
      <c r="J1" s="685"/>
      <c r="K1" s="686"/>
      <c r="M1" s="685"/>
    </row>
    <row r="2" spans="2:13" ht="15.75" hidden="1">
      <c r="B2" s="686"/>
      <c r="C2" s="686"/>
      <c r="D2" s="686"/>
      <c r="E2" s="687"/>
      <c r="F2" s="693"/>
      <c r="G2" s="693"/>
      <c r="H2" s="693"/>
      <c r="I2" s="687"/>
      <c r="J2" s="685"/>
      <c r="K2" s="686"/>
      <c r="M2" s="685"/>
    </row>
    <row r="3" spans="2:13" ht="21.75" customHeight="1" hidden="1">
      <c r="B3" s="686"/>
      <c r="C3" s="686"/>
      <c r="D3" s="686"/>
      <c r="E3" s="687"/>
      <c r="F3" s="693"/>
      <c r="G3" s="693"/>
      <c r="H3" s="693"/>
      <c r="I3" s="687"/>
      <c r="J3" s="685"/>
      <c r="M3" s="685"/>
    </row>
    <row r="4" spans="2:13" ht="15.75" hidden="1">
      <c r="B4" s="686"/>
      <c r="C4" s="686"/>
      <c r="D4" s="686"/>
      <c r="E4" s="687"/>
      <c r="F4" s="693"/>
      <c r="G4" s="693"/>
      <c r="H4" s="693"/>
      <c r="I4" s="687"/>
      <c r="J4" s="685"/>
      <c r="K4" s="694"/>
      <c r="M4" s="685"/>
    </row>
    <row r="5" spans="2:13" ht="18" customHeight="1" hidden="1">
      <c r="B5" s="686"/>
      <c r="C5" s="686"/>
      <c r="D5" s="686"/>
      <c r="E5" s="687"/>
      <c r="F5" s="693"/>
      <c r="G5" s="693"/>
      <c r="H5" s="693"/>
      <c r="I5" s="687"/>
      <c r="J5" s="685"/>
      <c r="K5" s="695"/>
      <c r="M5" s="685"/>
    </row>
    <row r="6" spans="2:13" ht="20.25">
      <c r="B6" s="686"/>
      <c r="C6" s="686"/>
      <c r="D6" s="686"/>
      <c r="E6" s="687"/>
      <c r="F6" s="693"/>
      <c r="G6" s="693"/>
      <c r="H6" s="693"/>
      <c r="I6" s="687"/>
      <c r="J6" s="685"/>
      <c r="K6" s="696"/>
      <c r="M6" s="685"/>
    </row>
    <row r="7" spans="2:13" ht="9" customHeight="1" hidden="1">
      <c r="B7" s="696"/>
      <c r="C7" s="696"/>
      <c r="D7" s="696"/>
      <c r="E7" s="687"/>
      <c r="F7" s="687"/>
      <c r="G7" s="687"/>
      <c r="H7" s="687"/>
      <c r="I7" s="687"/>
      <c r="J7" s="685"/>
      <c r="L7" s="685"/>
      <c r="M7" s="685"/>
    </row>
    <row r="8" spans="2:13" ht="22.5" customHeight="1" thickBot="1">
      <c r="B8" s="697" t="str">
        <f>VLOOKUP(E15,SMETKA,3,FALSE)</f>
        <v>                   ОТЧЕТ ЗА КАСОВОТО ИЗПЪЛНЕНИЕ НА СМЕТКИТЕ ЗА ЧУЖДИ СРЕДСТВА</v>
      </c>
      <c r="C8" s="698"/>
      <c r="D8" s="698"/>
      <c r="E8" s="699"/>
      <c r="F8" s="699"/>
      <c r="G8" s="699"/>
      <c r="H8" s="699"/>
      <c r="I8" s="699"/>
      <c r="J8" s="685"/>
      <c r="L8" s="685"/>
      <c r="M8" s="685"/>
    </row>
    <row r="9" spans="2:13" ht="12" customHeight="1" thickTop="1">
      <c r="B9" s="696"/>
      <c r="C9" s="696"/>
      <c r="D9" s="696"/>
      <c r="E9" s="700"/>
      <c r="F9" s="700"/>
      <c r="G9" s="700"/>
      <c r="H9" s="700"/>
      <c r="I9" s="700"/>
      <c r="J9" s="685"/>
      <c r="L9" s="685"/>
      <c r="M9" s="685"/>
    </row>
    <row r="10" spans="2:13" ht="18.75">
      <c r="B10" s="702"/>
      <c r="C10" s="702"/>
      <c r="D10" s="702"/>
      <c r="E10" s="687"/>
      <c r="F10" s="405"/>
      <c r="G10" s="405"/>
      <c r="H10" s="405"/>
      <c r="I10" s="687"/>
      <c r="J10" s="685"/>
      <c r="K10" s="702"/>
      <c r="M10" s="685"/>
    </row>
    <row r="11" spans="2:17" ht="23.25" customHeight="1">
      <c r="B11" s="703">
        <f>+OTCHET!B9</f>
        <v>0</v>
      </c>
      <c r="C11" s="703"/>
      <c r="D11" s="703"/>
      <c r="E11" s="704" t="s">
        <v>1439</v>
      </c>
      <c r="F11" s="705">
        <f>OTCHET!F9</f>
        <v>44530</v>
      </c>
      <c r="G11" s="706" t="s">
        <v>1440</v>
      </c>
      <c r="H11" s="707">
        <f>OTCHET!H9</f>
        <v>0</v>
      </c>
      <c r="I11" s="1441">
        <f>OTCHET!I9</f>
        <v>0</v>
      </c>
      <c r="J11" s="685"/>
      <c r="K11" s="708"/>
      <c r="M11" s="685"/>
      <c r="N11" s="709"/>
      <c r="O11" s="709"/>
      <c r="P11" s="709"/>
      <c r="Q11" s="709"/>
    </row>
    <row r="12" spans="2:17" ht="23.25" customHeight="1">
      <c r="B12" s="227" t="s">
        <v>1441</v>
      </c>
      <c r="C12" s="710"/>
      <c r="D12" s="702"/>
      <c r="E12" s="687"/>
      <c r="F12" s="711"/>
      <c r="G12" s="687"/>
      <c r="H12" s="235"/>
      <c r="I12" s="1720" t="s">
        <v>1438</v>
      </c>
      <c r="J12" s="685"/>
      <c r="K12" s="710"/>
      <c r="M12" s="685"/>
      <c r="N12" s="709"/>
      <c r="O12" s="709"/>
      <c r="P12" s="709"/>
      <c r="Q12" s="709"/>
    </row>
    <row r="13" spans="2:17" ht="23.25" customHeight="1">
      <c r="B13" s="712" t="str">
        <f>+OTCHET!B12</f>
        <v>Момчилград</v>
      </c>
      <c r="C13" s="710"/>
      <c r="D13" s="710"/>
      <c r="E13" s="713" t="str">
        <f>+OTCHET!E12</f>
        <v>код по ЕБК:</v>
      </c>
      <c r="F13" s="232" t="str">
        <f>+OTCHET!F12</f>
        <v>5906</v>
      </c>
      <c r="G13" s="687"/>
      <c r="H13" s="235"/>
      <c r="I13" s="1721"/>
      <c r="J13" s="685"/>
      <c r="K13" s="710"/>
      <c r="M13" s="685"/>
      <c r="N13" s="709"/>
      <c r="O13" s="709"/>
      <c r="P13" s="709"/>
      <c r="Q13" s="709"/>
    </row>
    <row r="14" spans="2:17" ht="23.25" customHeight="1">
      <c r="B14" s="233" t="s">
        <v>1442</v>
      </c>
      <c r="C14" s="695"/>
      <c r="D14" s="695"/>
      <c r="E14" s="695"/>
      <c r="F14" s="695"/>
      <c r="G14" s="695"/>
      <c r="H14" s="235"/>
      <c r="I14" s="1721"/>
      <c r="J14" s="685"/>
      <c r="K14" s="695"/>
      <c r="M14" s="685"/>
      <c r="N14" s="709"/>
      <c r="O14" s="709"/>
      <c r="P14" s="709"/>
      <c r="Q14" s="709"/>
    </row>
    <row r="15" spans="2:22" ht="21.75" customHeight="1" thickBot="1">
      <c r="B15" s="714" t="s">
        <v>1443</v>
      </c>
      <c r="C15" s="715"/>
      <c r="D15" s="715"/>
      <c r="E15" s="125">
        <f>OTCHET!E15</f>
        <v>33</v>
      </c>
      <c r="F15" s="716" t="str">
        <f>OTCHET!F15</f>
        <v>Чужди средства</v>
      </c>
      <c r="G15" s="695"/>
      <c r="H15" s="717"/>
      <c r="I15" s="717"/>
      <c r="J15" s="717"/>
      <c r="K15" s="715"/>
      <c r="L15" s="718"/>
      <c r="M15" s="685"/>
      <c r="N15" s="709"/>
      <c r="O15" s="709"/>
      <c r="P15" s="709"/>
      <c r="Q15" s="709"/>
      <c r="R15" s="709"/>
      <c r="S15" s="709"/>
      <c r="U15" s="709"/>
      <c r="V15" s="709"/>
    </row>
    <row r="16" spans="1:22" ht="16.5" thickBot="1">
      <c r="A16" s="719"/>
      <c r="B16" s="720"/>
      <c r="C16" s="720"/>
      <c r="D16" s="720"/>
      <c r="E16" s="721"/>
      <c r="F16" s="721"/>
      <c r="G16" s="721"/>
      <c r="H16" s="721"/>
      <c r="I16" s="721"/>
      <c r="J16" s="722"/>
      <c r="K16" s="723"/>
      <c r="L16" s="724"/>
      <c r="M16" s="685"/>
      <c r="N16" s="709"/>
      <c r="O16" s="709"/>
      <c r="P16" s="709"/>
      <c r="Q16" s="709"/>
      <c r="R16" s="709"/>
      <c r="S16" s="709"/>
      <c r="U16" s="709"/>
      <c r="V16" s="709"/>
    </row>
    <row r="17" spans="1:22" ht="22.5" customHeight="1">
      <c r="A17" s="719"/>
      <c r="B17" s="725"/>
      <c r="C17" s="726" t="s">
        <v>400</v>
      </c>
      <c r="D17" s="726"/>
      <c r="E17" s="1722" t="s">
        <v>745</v>
      </c>
      <c r="F17" s="1724" t="s">
        <v>746</v>
      </c>
      <c r="G17" s="727" t="s">
        <v>1383</v>
      </c>
      <c r="H17" s="728"/>
      <c r="I17" s="729"/>
      <c r="J17" s="730"/>
      <c r="K17" s="731" t="s">
        <v>1444</v>
      </c>
      <c r="L17" s="732"/>
      <c r="M17" s="685"/>
      <c r="N17" s="709"/>
      <c r="O17" s="709"/>
      <c r="P17" s="709"/>
      <c r="Q17" s="709"/>
      <c r="R17" s="709"/>
      <c r="S17" s="709"/>
      <c r="T17" s="709"/>
      <c r="U17" s="709"/>
      <c r="V17" s="709"/>
    </row>
    <row r="18" spans="1:22" ht="47.25" customHeight="1">
      <c r="A18" s="719"/>
      <c r="B18" s="733" t="s">
        <v>1445</v>
      </c>
      <c r="C18" s="734"/>
      <c r="D18" s="734"/>
      <c r="E18" s="1723"/>
      <c r="F18" s="1725"/>
      <c r="G18" s="735" t="s">
        <v>1279</v>
      </c>
      <c r="H18" s="736" t="s">
        <v>1280</v>
      </c>
      <c r="I18" s="736" t="s">
        <v>1278</v>
      </c>
      <c r="J18" s="737"/>
      <c r="K18" s="738"/>
      <c r="L18" s="732"/>
      <c r="M18" s="724"/>
      <c r="N18" s="709"/>
      <c r="O18" s="709"/>
      <c r="P18" s="709"/>
      <c r="Q18" s="709"/>
      <c r="R18" s="709"/>
      <c r="S18" s="709"/>
      <c r="T18" s="709"/>
      <c r="U18" s="709"/>
      <c r="V18" s="709"/>
    </row>
    <row r="19" spans="1:22" ht="15.75" hidden="1">
      <c r="A19" s="719"/>
      <c r="B19" s="739"/>
      <c r="C19" s="739"/>
      <c r="D19" s="739"/>
      <c r="E19" s="740"/>
      <c r="F19" s="740"/>
      <c r="G19" s="741"/>
      <c r="H19" s="742"/>
      <c r="I19" s="742"/>
      <c r="J19" s="737"/>
      <c r="K19" s="743"/>
      <c r="L19" s="732"/>
      <c r="M19" s="724"/>
      <c r="N19" s="709"/>
      <c r="O19" s="709"/>
      <c r="P19" s="709"/>
      <c r="Q19" s="709"/>
      <c r="R19" s="709"/>
      <c r="S19" s="709"/>
      <c r="T19" s="709"/>
      <c r="U19" s="709"/>
      <c r="V19" s="709"/>
    </row>
    <row r="20" spans="1:22" ht="16.5" thickBot="1">
      <c r="A20" s="719"/>
      <c r="B20" s="744" t="s">
        <v>1446</v>
      </c>
      <c r="C20" s="745"/>
      <c r="D20" s="745"/>
      <c r="E20" s="746" t="s">
        <v>651</v>
      </c>
      <c r="F20" s="746" t="s">
        <v>652</v>
      </c>
      <c r="G20" s="747" t="s">
        <v>804</v>
      </c>
      <c r="H20" s="748" t="s">
        <v>805</v>
      </c>
      <c r="I20" s="748" t="s">
        <v>784</v>
      </c>
      <c r="J20" s="749"/>
      <c r="K20" s="750"/>
      <c r="L20" s="718"/>
      <c r="M20" s="724"/>
      <c r="N20" s="709"/>
      <c r="O20" s="709"/>
      <c r="P20" s="709"/>
      <c r="Q20" s="709"/>
      <c r="R20" s="709"/>
      <c r="S20" s="709"/>
      <c r="T20" s="709"/>
      <c r="U20" s="709"/>
      <c r="V20" s="709"/>
    </row>
    <row r="21" spans="1:22" ht="15.75">
      <c r="A21" s="719"/>
      <c r="B21" s="751"/>
      <c r="C21" s="751"/>
      <c r="D21" s="751"/>
      <c r="E21" s="752"/>
      <c r="F21" s="752"/>
      <c r="G21" s="753"/>
      <c r="H21" s="754"/>
      <c r="I21" s="754"/>
      <c r="J21" s="755"/>
      <c r="K21" s="756"/>
      <c r="L21" s="757"/>
      <c r="M21" s="724"/>
      <c r="N21" s="709"/>
      <c r="O21" s="709"/>
      <c r="P21" s="709"/>
      <c r="Q21" s="709"/>
      <c r="R21" s="709"/>
      <c r="S21" s="709"/>
      <c r="T21" s="709"/>
      <c r="U21" s="709"/>
      <c r="V21" s="709"/>
    </row>
    <row r="22" spans="1:22" ht="19.5" thickBot="1">
      <c r="A22" s="719">
        <v>10</v>
      </c>
      <c r="B22" s="758" t="s">
        <v>2078</v>
      </c>
      <c r="C22" s="759" t="s">
        <v>653</v>
      </c>
      <c r="D22" s="760"/>
      <c r="E22" s="761">
        <f>+E23+E25+E36+E37</f>
        <v>0</v>
      </c>
      <c r="F22" s="761">
        <f>+F23+F25+F36+F37</f>
        <v>0</v>
      </c>
      <c r="G22" s="762">
        <f>+G23+G25+G36+G37</f>
        <v>0</v>
      </c>
      <c r="H22" s="763">
        <f>+H23+H25+H36+H37</f>
        <v>0</v>
      </c>
      <c r="I22" s="763">
        <f>+I23+I25+I36+I37</f>
        <v>0</v>
      </c>
      <c r="J22" s="764"/>
      <c r="K22" s="765" t="s">
        <v>653</v>
      </c>
      <c r="L22" s="766"/>
      <c r="M22" s="724"/>
      <c r="N22" s="709"/>
      <c r="O22" s="709"/>
      <c r="P22" s="709"/>
      <c r="Q22" s="709"/>
      <c r="R22" s="709"/>
      <c r="S22" s="709"/>
      <c r="T22" s="709"/>
      <c r="U22" s="709"/>
      <c r="V22" s="709"/>
    </row>
    <row r="23" spans="1:22" ht="16.5" thickTop="1">
      <c r="A23" s="719">
        <v>15</v>
      </c>
      <c r="B23" s="767" t="s">
        <v>951</v>
      </c>
      <c r="C23" s="767" t="s">
        <v>1775</v>
      </c>
      <c r="D23" s="767"/>
      <c r="E23" s="768">
        <f>OTCHET!E22+OTCHET!E28+OTCHET!E33+OTCHET!E39+OTCHET!E47+OTCHET!E52+OTCHET!E58+OTCHET!E61+OTCHET!E64+OTCHET!E65+OTCHET!E72+OTCHET!E73</f>
        <v>0</v>
      </c>
      <c r="F23" s="768">
        <f>+G23+H23+I23</f>
        <v>0</v>
      </c>
      <c r="G23" s="769">
        <f>OTCHET!I22+OTCHET!I28+OTCHET!I33+OTCHET!I39+OTCHET!I47+OTCHET!I52+OTCHET!I58+OTCHET!I61+OTCHET!I64+OTCHET!I65+OTCHET!I72+OTCHET!I73</f>
        <v>0</v>
      </c>
      <c r="H23" s="770">
        <f>OTCHET!J22+OTCHET!J28+OTCHET!J33+OTCHET!J39+OTCHET!J47+OTCHET!J52+OTCHET!J58+OTCHET!J61+OTCHET!J64+OTCHET!J65+OTCHET!J72+OTCHET!J73</f>
        <v>0</v>
      </c>
      <c r="I23" s="770">
        <f>OTCHET!K22+OTCHET!K28+OTCHET!K33+OTCHET!K39+OTCHET!K47+OTCHET!K52+OTCHET!K58+OTCHET!K61+OTCHET!K64+OTCHET!K65+OTCHET!K72+OTCHET!K73</f>
        <v>0</v>
      </c>
      <c r="J23" s="771"/>
      <c r="K23" s="772" t="s">
        <v>1775</v>
      </c>
      <c r="L23" s="773"/>
      <c r="M23" s="724"/>
      <c r="N23" s="709"/>
      <c r="O23" s="709"/>
      <c r="P23" s="709"/>
      <c r="Q23" s="709"/>
      <c r="R23" s="709"/>
      <c r="S23" s="709"/>
      <c r="T23" s="709"/>
      <c r="U23" s="709"/>
      <c r="V23" s="709"/>
    </row>
    <row r="24" spans="1:22" ht="16.5" customHeight="1" hidden="1" thickBot="1">
      <c r="A24" s="719"/>
      <c r="B24" s="774" t="s">
        <v>1753</v>
      </c>
      <c r="C24" s="774" t="s">
        <v>1750</v>
      </c>
      <c r="D24" s="774"/>
      <c r="E24" s="775"/>
      <c r="F24" s="775">
        <f>+G24+H24+I24</f>
        <v>0</v>
      </c>
      <c r="G24" s="776"/>
      <c r="H24" s="777"/>
      <c r="I24" s="777"/>
      <c r="J24" s="771"/>
      <c r="K24" s="778" t="s">
        <v>1750</v>
      </c>
      <c r="L24" s="773"/>
      <c r="M24" s="724"/>
      <c r="N24" s="709"/>
      <c r="O24" s="709"/>
      <c r="P24" s="709"/>
      <c r="Q24" s="709"/>
      <c r="R24" s="709"/>
      <c r="S24" s="709"/>
      <c r="T24" s="709"/>
      <c r="U24" s="709"/>
      <c r="V24" s="709"/>
    </row>
    <row r="25" spans="1:22" ht="15.75">
      <c r="A25" s="719">
        <v>20</v>
      </c>
      <c r="B25" s="779" t="s">
        <v>1447</v>
      </c>
      <c r="C25" s="779" t="s">
        <v>931</v>
      </c>
      <c r="D25" s="779"/>
      <c r="E25" s="780">
        <f>+E26+E30+E31+E32+E33</f>
        <v>0</v>
      </c>
      <c r="F25" s="780">
        <f>+F26+F30+F31+F32+F33</f>
        <v>0</v>
      </c>
      <c r="G25" s="781">
        <f>+G26+G30+G31+G32+G33</f>
        <v>0</v>
      </c>
      <c r="H25" s="782">
        <f>+H26+H30+H31+H32+H33</f>
        <v>0</v>
      </c>
      <c r="I25" s="782">
        <f>+I26+I30+I31+I32+I33</f>
        <v>0</v>
      </c>
      <c r="J25" s="771"/>
      <c r="K25" s="783" t="s">
        <v>931</v>
      </c>
      <c r="L25" s="773"/>
      <c r="M25" s="724"/>
      <c r="N25" s="709"/>
      <c r="O25" s="709"/>
      <c r="P25" s="709"/>
      <c r="Q25" s="709"/>
      <c r="R25" s="709"/>
      <c r="S25" s="709"/>
      <c r="T25" s="709"/>
      <c r="U25" s="709"/>
      <c r="V25" s="709"/>
    </row>
    <row r="26" spans="1:22" ht="15.75">
      <c r="A26" s="719">
        <v>25</v>
      </c>
      <c r="B26" s="784" t="s">
        <v>379</v>
      </c>
      <c r="C26" s="784" t="s">
        <v>932</v>
      </c>
      <c r="D26" s="784"/>
      <c r="E26" s="785">
        <f>OTCHET!E74</f>
        <v>0</v>
      </c>
      <c r="F26" s="785">
        <f aca="true" t="shared" si="0" ref="F26:F37">+G26+H26+I26</f>
        <v>0</v>
      </c>
      <c r="G26" s="786">
        <f>OTCHET!I74</f>
        <v>0</v>
      </c>
      <c r="H26" s="787">
        <f>OTCHET!J74</f>
        <v>0</v>
      </c>
      <c r="I26" s="787">
        <f>OTCHET!K74</f>
        <v>0</v>
      </c>
      <c r="J26" s="771"/>
      <c r="K26" s="788" t="s">
        <v>932</v>
      </c>
      <c r="L26" s="773"/>
      <c r="M26" s="724"/>
      <c r="N26" s="709"/>
      <c r="O26" s="709"/>
      <c r="P26" s="709"/>
      <c r="Q26" s="709"/>
      <c r="R26" s="709"/>
      <c r="S26" s="709"/>
      <c r="T26" s="709"/>
      <c r="U26" s="709"/>
      <c r="V26" s="709"/>
    </row>
    <row r="27" spans="1:22" ht="15.75">
      <c r="A27" s="719">
        <v>26</v>
      </c>
      <c r="B27" s="789" t="s">
        <v>1448</v>
      </c>
      <c r="C27" s="790" t="s">
        <v>1754</v>
      </c>
      <c r="D27" s="789"/>
      <c r="E27" s="791">
        <f>OTCHET!E75</f>
        <v>0</v>
      </c>
      <c r="F27" s="791">
        <f t="shared" si="0"/>
        <v>0</v>
      </c>
      <c r="G27" s="792">
        <f>OTCHET!I75</f>
        <v>0</v>
      </c>
      <c r="H27" s="793">
        <f>OTCHET!J75</f>
        <v>0</v>
      </c>
      <c r="I27" s="793">
        <f>OTCHET!K75</f>
        <v>0</v>
      </c>
      <c r="J27" s="771"/>
      <c r="K27" s="794" t="s">
        <v>1754</v>
      </c>
      <c r="L27" s="773"/>
      <c r="M27" s="724"/>
      <c r="N27" s="709"/>
      <c r="O27" s="709"/>
      <c r="P27" s="709"/>
      <c r="Q27" s="709"/>
      <c r="R27" s="709"/>
      <c r="S27" s="709"/>
      <c r="T27" s="709"/>
      <c r="U27" s="709"/>
      <c r="V27" s="709"/>
    </row>
    <row r="28" spans="1:22" ht="15.75">
      <c r="A28" s="719">
        <v>30</v>
      </c>
      <c r="B28" s="795" t="s">
        <v>1751</v>
      </c>
      <c r="C28" s="796" t="s">
        <v>1755</v>
      </c>
      <c r="D28" s="795"/>
      <c r="E28" s="797">
        <f>OTCHET!E77</f>
        <v>0</v>
      </c>
      <c r="F28" s="797">
        <f t="shared" si="0"/>
        <v>0</v>
      </c>
      <c r="G28" s="798">
        <f>OTCHET!I77</f>
        <v>0</v>
      </c>
      <c r="H28" s="799">
        <f>OTCHET!J77</f>
        <v>0</v>
      </c>
      <c r="I28" s="799">
        <f>OTCHET!K77</f>
        <v>0</v>
      </c>
      <c r="J28" s="771"/>
      <c r="K28" s="800" t="s">
        <v>1755</v>
      </c>
      <c r="L28" s="773"/>
      <c r="M28" s="724"/>
      <c r="N28" s="709"/>
      <c r="O28" s="709"/>
      <c r="P28" s="709"/>
      <c r="Q28" s="709"/>
      <c r="R28" s="709"/>
      <c r="S28" s="709"/>
      <c r="T28" s="709"/>
      <c r="U28" s="709"/>
      <c r="V28" s="709"/>
    </row>
    <row r="29" spans="1:22" ht="15.75">
      <c r="A29" s="719">
        <v>35</v>
      </c>
      <c r="B29" s="801" t="s">
        <v>380</v>
      </c>
      <c r="C29" s="802" t="s">
        <v>1756</v>
      </c>
      <c r="D29" s="801"/>
      <c r="E29" s="803">
        <f>+OTCHET!E78+OTCHET!E79</f>
        <v>0</v>
      </c>
      <c r="F29" s="803">
        <f t="shared" si="0"/>
        <v>0</v>
      </c>
      <c r="G29" s="804">
        <f>+OTCHET!I78+OTCHET!I79</f>
        <v>0</v>
      </c>
      <c r="H29" s="805">
        <f>+OTCHET!J78+OTCHET!J79</f>
        <v>0</v>
      </c>
      <c r="I29" s="805">
        <f>+OTCHET!K78+OTCHET!K79</f>
        <v>0</v>
      </c>
      <c r="J29" s="771"/>
      <c r="K29" s="806" t="s">
        <v>1756</v>
      </c>
      <c r="L29" s="773"/>
      <c r="M29" s="724"/>
      <c r="N29" s="709"/>
      <c r="O29" s="709"/>
      <c r="P29" s="709"/>
      <c r="Q29" s="709"/>
      <c r="R29" s="709"/>
      <c r="S29" s="709"/>
      <c r="T29" s="709"/>
      <c r="U29" s="709"/>
      <c r="V29" s="709"/>
    </row>
    <row r="30" spans="1:22" ht="15.75">
      <c r="A30" s="719">
        <v>40</v>
      </c>
      <c r="B30" s="807" t="s">
        <v>381</v>
      </c>
      <c r="C30" s="807" t="s">
        <v>1757</v>
      </c>
      <c r="D30" s="807"/>
      <c r="E30" s="808">
        <f>OTCHET!E90+OTCHET!E93+OTCHET!E94</f>
        <v>0</v>
      </c>
      <c r="F30" s="808">
        <f t="shared" si="0"/>
        <v>0</v>
      </c>
      <c r="G30" s="809">
        <f>OTCHET!I90+OTCHET!I93+OTCHET!I94</f>
        <v>0</v>
      </c>
      <c r="H30" s="810">
        <f>OTCHET!J90+OTCHET!J93+OTCHET!J94</f>
        <v>0</v>
      </c>
      <c r="I30" s="810">
        <f>OTCHET!K90+OTCHET!K93+OTCHET!K94</f>
        <v>0</v>
      </c>
      <c r="J30" s="771"/>
      <c r="K30" s="811" t="s">
        <v>1757</v>
      </c>
      <c r="L30" s="773"/>
      <c r="M30" s="724"/>
      <c r="N30" s="709"/>
      <c r="O30" s="709"/>
      <c r="P30" s="709"/>
      <c r="Q30" s="709"/>
      <c r="R30" s="709"/>
      <c r="S30" s="709"/>
      <c r="T30" s="709"/>
      <c r="U30" s="709"/>
      <c r="V30" s="709"/>
    </row>
    <row r="31" spans="1:22" ht="15.75">
      <c r="A31" s="719">
        <v>45</v>
      </c>
      <c r="B31" s="812" t="s">
        <v>1737</v>
      </c>
      <c r="C31" s="812" t="s">
        <v>933</v>
      </c>
      <c r="D31" s="812"/>
      <c r="E31" s="813">
        <f>OTCHET!E108</f>
        <v>0</v>
      </c>
      <c r="F31" s="813">
        <f t="shared" si="0"/>
        <v>0</v>
      </c>
      <c r="G31" s="814">
        <f>OTCHET!I108</f>
        <v>0</v>
      </c>
      <c r="H31" s="815">
        <f>OTCHET!J108</f>
        <v>0</v>
      </c>
      <c r="I31" s="815">
        <f>OTCHET!K108</f>
        <v>0</v>
      </c>
      <c r="J31" s="771"/>
      <c r="K31" s="816" t="s">
        <v>933</v>
      </c>
      <c r="L31" s="773"/>
      <c r="M31" s="724"/>
      <c r="N31" s="709"/>
      <c r="O31" s="709"/>
      <c r="P31" s="709"/>
      <c r="Q31" s="709"/>
      <c r="R31" s="709"/>
      <c r="S31" s="709"/>
      <c r="T31" s="709"/>
      <c r="U31" s="709"/>
      <c r="V31" s="709"/>
    </row>
    <row r="32" spans="1:22" ht="15.75">
      <c r="A32" s="719">
        <v>50</v>
      </c>
      <c r="B32" s="812" t="s">
        <v>1738</v>
      </c>
      <c r="C32" s="812" t="s">
        <v>1968</v>
      </c>
      <c r="D32" s="812"/>
      <c r="E32" s="813">
        <f>OTCHET!E112+OTCHET!E121+OTCHET!E137+OTCHET!E138</f>
        <v>0</v>
      </c>
      <c r="F32" s="813">
        <f t="shared" si="0"/>
        <v>0</v>
      </c>
      <c r="G32" s="814">
        <f>OTCHET!I112+OTCHET!I121+OTCHET!I137+OTCHET!I138</f>
        <v>0</v>
      </c>
      <c r="H32" s="815">
        <f>OTCHET!J112+OTCHET!J121+OTCHET!J137+OTCHET!J138</f>
        <v>0</v>
      </c>
      <c r="I32" s="815">
        <f>OTCHET!K112+OTCHET!K121+OTCHET!K137+OTCHET!K138</f>
        <v>0</v>
      </c>
      <c r="J32" s="771"/>
      <c r="K32" s="816" t="s">
        <v>1968</v>
      </c>
      <c r="L32" s="773"/>
      <c r="M32" s="724"/>
      <c r="N32" s="709"/>
      <c r="O32" s="709"/>
      <c r="P32" s="709"/>
      <c r="Q32" s="709"/>
      <c r="R32" s="709"/>
      <c r="S32" s="709"/>
      <c r="T32" s="709"/>
      <c r="U32" s="709"/>
      <c r="V32" s="709"/>
    </row>
    <row r="33" spans="1:22" ht="15.75">
      <c r="A33" s="719">
        <v>51</v>
      </c>
      <c r="B33" s="817" t="s">
        <v>403</v>
      </c>
      <c r="C33" s="818" t="s">
        <v>1787</v>
      </c>
      <c r="D33" s="817"/>
      <c r="E33" s="775">
        <f>OTCHET!E125</f>
        <v>0</v>
      </c>
      <c r="F33" s="775">
        <f t="shared" si="0"/>
        <v>0</v>
      </c>
      <c r="G33" s="776">
        <f>OTCHET!I125</f>
        <v>0</v>
      </c>
      <c r="H33" s="777">
        <f>OTCHET!J125</f>
        <v>0</v>
      </c>
      <c r="I33" s="777">
        <f>OTCHET!K125</f>
        <v>0</v>
      </c>
      <c r="J33" s="771"/>
      <c r="K33" s="778" t="s">
        <v>1787</v>
      </c>
      <c r="L33" s="773"/>
      <c r="M33" s="724"/>
      <c r="N33" s="709"/>
      <c r="O33" s="709"/>
      <c r="P33" s="709"/>
      <c r="Q33" s="709"/>
      <c r="R33" s="709"/>
      <c r="S33" s="709"/>
      <c r="T33" s="709"/>
      <c r="U33" s="709"/>
      <c r="V33" s="709"/>
    </row>
    <row r="34" spans="1:22" ht="16.5" customHeight="1" hidden="1" thickBot="1">
      <c r="A34" s="719">
        <v>52</v>
      </c>
      <c r="B34" s="819"/>
      <c r="C34" s="820"/>
      <c r="D34" s="820"/>
      <c r="E34" s="821"/>
      <c r="F34" s="821">
        <f t="shared" si="0"/>
        <v>0</v>
      </c>
      <c r="G34" s="822"/>
      <c r="H34" s="823"/>
      <c r="I34" s="823"/>
      <c r="J34" s="771"/>
      <c r="K34" s="824"/>
      <c r="L34" s="773"/>
      <c r="M34" s="724"/>
      <c r="N34" s="709"/>
      <c r="O34" s="709"/>
      <c r="P34" s="709"/>
      <c r="Q34" s="709"/>
      <c r="R34" s="709"/>
      <c r="S34" s="709"/>
      <c r="T34" s="709"/>
      <c r="U34" s="709"/>
      <c r="V34" s="709"/>
    </row>
    <row r="35" spans="1:22" ht="16.5" customHeight="1" hidden="1" thickBot="1">
      <c r="A35" s="719"/>
      <c r="B35" s="825"/>
      <c r="C35" s="825"/>
      <c r="D35" s="825"/>
      <c r="E35" s="826"/>
      <c r="F35" s="826">
        <f t="shared" si="0"/>
        <v>0</v>
      </c>
      <c r="G35" s="827"/>
      <c r="H35" s="828"/>
      <c r="I35" s="828"/>
      <c r="J35" s="771"/>
      <c r="K35" s="829"/>
      <c r="L35" s="773"/>
      <c r="M35" s="724"/>
      <c r="N35" s="709"/>
      <c r="O35" s="709"/>
      <c r="P35" s="709"/>
      <c r="Q35" s="709"/>
      <c r="R35" s="709"/>
      <c r="S35" s="709"/>
      <c r="T35" s="709"/>
      <c r="U35" s="709"/>
      <c r="V35" s="709"/>
    </row>
    <row r="36" spans="1:22" ht="15.75">
      <c r="A36" s="719">
        <v>60</v>
      </c>
      <c r="B36" s="830" t="s">
        <v>1745</v>
      </c>
      <c r="C36" s="830" t="s">
        <v>934</v>
      </c>
      <c r="D36" s="830"/>
      <c r="E36" s="831">
        <f>+OTCHET!E139</f>
        <v>0</v>
      </c>
      <c r="F36" s="831">
        <f t="shared" si="0"/>
        <v>0</v>
      </c>
      <c r="G36" s="832">
        <f>+OTCHET!I139</f>
        <v>0</v>
      </c>
      <c r="H36" s="833">
        <f>+OTCHET!J139</f>
        <v>0</v>
      </c>
      <c r="I36" s="833">
        <f>+OTCHET!K139</f>
        <v>0</v>
      </c>
      <c r="J36" s="834"/>
      <c r="K36" s="835" t="s">
        <v>934</v>
      </c>
      <c r="L36" s="773"/>
      <c r="M36" s="724"/>
      <c r="N36" s="709"/>
      <c r="O36" s="709"/>
      <c r="P36" s="709"/>
      <c r="Q36" s="709"/>
      <c r="R36" s="709"/>
      <c r="S36" s="709"/>
      <c r="T36" s="709"/>
      <c r="U36" s="709"/>
      <c r="V36" s="709"/>
    </row>
    <row r="37" spans="1:22" ht="15.75">
      <c r="A37" s="719">
        <v>65</v>
      </c>
      <c r="B37" s="836" t="s">
        <v>1726</v>
      </c>
      <c r="C37" s="836" t="s">
        <v>654</v>
      </c>
      <c r="D37" s="836"/>
      <c r="E37" s="837">
        <f>OTCHET!E142+OTCHET!E151+OTCHET!E160</f>
        <v>0</v>
      </c>
      <c r="F37" s="837">
        <f t="shared" si="0"/>
        <v>0</v>
      </c>
      <c r="G37" s="838">
        <f>OTCHET!I142+OTCHET!I151+OTCHET!I160</f>
        <v>0</v>
      </c>
      <c r="H37" s="839">
        <f>OTCHET!J142+OTCHET!J151+OTCHET!J160</f>
        <v>0</v>
      </c>
      <c r="I37" s="839">
        <f>OTCHET!K142+OTCHET!K151+OTCHET!K160</f>
        <v>0</v>
      </c>
      <c r="J37" s="834"/>
      <c r="K37" s="840" t="s">
        <v>654</v>
      </c>
      <c r="L37" s="773"/>
      <c r="M37" s="841"/>
      <c r="N37" s="709"/>
      <c r="O37" s="709"/>
      <c r="P37" s="709"/>
      <c r="Q37" s="709"/>
      <c r="R37" s="709"/>
      <c r="S37" s="709"/>
      <c r="T37" s="709"/>
      <c r="U37" s="709"/>
      <c r="V37" s="709"/>
    </row>
    <row r="38" spans="1:22" ht="19.5" thickBot="1">
      <c r="A38" s="685">
        <v>70</v>
      </c>
      <c r="B38" s="842" t="s">
        <v>387</v>
      </c>
      <c r="C38" s="843" t="s">
        <v>938</v>
      </c>
      <c r="D38" s="760"/>
      <c r="E38" s="761">
        <f>E39+E43+E44+E46+SUM(E48:E52)+E55</f>
        <v>0</v>
      </c>
      <c r="F38" s="761">
        <f>F39+F43+F44+F46+SUM(F48:F52)+F55</f>
        <v>0</v>
      </c>
      <c r="G38" s="762">
        <f>G39+G43+G44+G46+SUM(G48:G52)+G55</f>
        <v>0</v>
      </c>
      <c r="H38" s="763">
        <f>H39+H43+H44+H46+SUM(H48:H52)+H55</f>
        <v>0</v>
      </c>
      <c r="I38" s="763">
        <f>I39+I43+I44+I46+SUM(I48:I52)+I55</f>
        <v>0</v>
      </c>
      <c r="J38" s="771"/>
      <c r="K38" s="765" t="s">
        <v>938</v>
      </c>
      <c r="L38" s="844"/>
      <c r="M38" s="845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2" t="s">
        <v>2041</v>
      </c>
      <c r="C39" s="930"/>
      <c r="D39" s="1584"/>
      <c r="E39" s="808">
        <f>SUM(E40:E42)</f>
        <v>0</v>
      </c>
      <c r="F39" s="808">
        <f>SUM(F40:F42)</f>
        <v>0</v>
      </c>
      <c r="G39" s="809">
        <f>SUM(G40:G42)</f>
        <v>0</v>
      </c>
      <c r="H39" s="810">
        <f>SUM(H40:H42)</f>
        <v>0</v>
      </c>
      <c r="I39" s="1585">
        <f>SUM(I40:I42)</f>
        <v>0</v>
      </c>
      <c r="J39" s="848"/>
      <c r="K39" s="811" t="s">
        <v>2042</v>
      </c>
      <c r="L39" s="844"/>
      <c r="M39" s="845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5">
        <v>75</v>
      </c>
      <c r="B40" s="864" t="s">
        <v>2043</v>
      </c>
      <c r="C40" s="789" t="s">
        <v>935</v>
      </c>
      <c r="D40" s="864"/>
      <c r="E40" s="865">
        <f>OTCHET!E187</f>
        <v>0</v>
      </c>
      <c r="F40" s="865">
        <f aca="true" t="shared" si="1" ref="F40:F55">+G40+H40+I40</f>
        <v>0</v>
      </c>
      <c r="G40" s="866">
        <f>OTCHET!I187</f>
        <v>0</v>
      </c>
      <c r="H40" s="867">
        <f>OTCHET!J187</f>
        <v>0</v>
      </c>
      <c r="I40" s="1374">
        <f>OTCHET!K187</f>
        <v>0</v>
      </c>
      <c r="J40" s="848"/>
      <c r="K40" s="794" t="s">
        <v>935</v>
      </c>
      <c r="L40" s="844"/>
      <c r="M40" s="845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5">
        <v>80</v>
      </c>
      <c r="B41" s="1586" t="s">
        <v>2044</v>
      </c>
      <c r="C41" s="795" t="s">
        <v>936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8"/>
      <c r="K41" s="800" t="s">
        <v>936</v>
      </c>
      <c r="L41" s="844"/>
      <c r="M41" s="845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5">
        <v>85</v>
      </c>
      <c r="B42" s="1586" t="s">
        <v>2045</v>
      </c>
      <c r="C42" s="795" t="s">
        <v>404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8"/>
      <c r="K42" s="800" t="s">
        <v>404</v>
      </c>
      <c r="L42" s="844"/>
      <c r="M42" s="845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5">
        <v>90</v>
      </c>
      <c r="B43" s="849" t="s">
        <v>2046</v>
      </c>
      <c r="C43" s="850" t="s">
        <v>815</v>
      </c>
      <c r="D43" s="849"/>
      <c r="E43" s="813">
        <f>+OTCHET!E205+OTCHET!E223+OTCHET!E271</f>
        <v>0</v>
      </c>
      <c r="F43" s="813">
        <f t="shared" si="1"/>
        <v>0</v>
      </c>
      <c r="G43" s="814">
        <f>+OTCHET!I205+OTCHET!I223+OTCHET!I271</f>
        <v>0</v>
      </c>
      <c r="H43" s="815">
        <f>+OTCHET!J205+OTCHET!J223+OTCHET!J271</f>
        <v>0</v>
      </c>
      <c r="I43" s="1371">
        <f>+OTCHET!K205+OTCHET!K223+OTCHET!K271</f>
        <v>0</v>
      </c>
      <c r="J43" s="848"/>
      <c r="K43" s="816" t="s">
        <v>815</v>
      </c>
      <c r="L43" s="844"/>
      <c r="M43" s="845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5">
        <v>95</v>
      </c>
      <c r="B44" s="851" t="s">
        <v>2047</v>
      </c>
      <c r="C44" s="774" t="s">
        <v>937</v>
      </c>
      <c r="D44" s="851"/>
      <c r="E44" s="775">
        <f>+OTCHET!E227+OTCHET!E233+OTCHET!E236+OTCHET!E237+OTCHET!E238+OTCHET!E239+OTCHET!E240</f>
        <v>0</v>
      </c>
      <c r="F44" s="775">
        <f t="shared" si="1"/>
        <v>0</v>
      </c>
      <c r="G44" s="776">
        <f>+OTCHET!I227+OTCHET!I233+OTCHET!I236+OTCHET!I237+OTCHET!I238+OTCHET!I239+OTCHET!I240</f>
        <v>0</v>
      </c>
      <c r="H44" s="777">
        <f>+OTCHET!J227+OTCHET!J233+OTCHET!J236+OTCHET!J237+OTCHET!J238+OTCHET!J239+OTCHET!J240</f>
        <v>0</v>
      </c>
      <c r="I44" s="1372">
        <f>+OTCHET!K227+OTCHET!K233+OTCHET!K236+OTCHET!K237+OTCHET!K238+OTCHET!K239+OTCHET!K240</f>
        <v>0</v>
      </c>
      <c r="J44" s="848"/>
      <c r="K44" s="778" t="s">
        <v>937</v>
      </c>
      <c r="L44" s="844"/>
      <c r="M44" s="845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5">
        <v>100</v>
      </c>
      <c r="B45" s="852" t="s">
        <v>407</v>
      </c>
      <c r="C45" s="852" t="s">
        <v>1758</v>
      </c>
      <c r="D45" s="852"/>
      <c r="E45" s="853">
        <f>+OTCHET!E236+OTCHET!E237+OTCHET!E238+OTCHET!E239+OTCHET!E243+OTCHET!E244+OTCHET!E248</f>
        <v>0</v>
      </c>
      <c r="F45" s="853">
        <f t="shared" si="1"/>
        <v>0</v>
      </c>
      <c r="G45" s="854">
        <f>+OTCHET!I236+OTCHET!I237+OTCHET!I238+OTCHET!I239+OTCHET!I243+OTCHET!I244+OTCHET!I248</f>
        <v>0</v>
      </c>
      <c r="H45" s="85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8"/>
      <c r="K45" s="856" t="s">
        <v>1758</v>
      </c>
      <c r="L45" s="844"/>
      <c r="M45" s="845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5">
        <v>105</v>
      </c>
      <c r="B46" s="857" t="s">
        <v>2048</v>
      </c>
      <c r="C46" s="858" t="s">
        <v>816</v>
      </c>
      <c r="D46" s="857"/>
      <c r="E46" s="859">
        <f>+OTCHET!E255+OTCHET!E256+OTCHET!E257+OTCHET!E258</f>
        <v>0</v>
      </c>
      <c r="F46" s="859">
        <f t="shared" si="1"/>
        <v>0</v>
      </c>
      <c r="G46" s="860">
        <f>+OTCHET!I255+OTCHET!I256+OTCHET!I257+OTCHET!I258</f>
        <v>0</v>
      </c>
      <c r="H46" s="861">
        <f>+OTCHET!J255+OTCHET!J256+OTCHET!J257+OTCHET!J258</f>
        <v>0</v>
      </c>
      <c r="I46" s="1373">
        <f>+OTCHET!K255+OTCHET!K256+OTCHET!K257+OTCHET!K258</f>
        <v>0</v>
      </c>
      <c r="J46" s="848"/>
      <c r="K46" s="862" t="s">
        <v>816</v>
      </c>
      <c r="L46" s="844"/>
      <c r="M46" s="845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5">
        <v>106</v>
      </c>
      <c r="B47" s="852" t="s">
        <v>1034</v>
      </c>
      <c r="C47" s="852" t="s">
        <v>1035</v>
      </c>
      <c r="D47" s="852"/>
      <c r="E47" s="853">
        <f>+OTCHET!E256</f>
        <v>0</v>
      </c>
      <c r="F47" s="853">
        <f t="shared" si="1"/>
        <v>0</v>
      </c>
      <c r="G47" s="854">
        <f>+OTCHET!I256</f>
        <v>0</v>
      </c>
      <c r="H47" s="855">
        <f>+OTCHET!J256</f>
        <v>0</v>
      </c>
      <c r="I47" s="276">
        <f>+OTCHET!K256</f>
        <v>0</v>
      </c>
      <c r="J47" s="848"/>
      <c r="K47" s="856" t="s">
        <v>1035</v>
      </c>
      <c r="L47" s="844"/>
      <c r="M47" s="845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5">
        <v>107</v>
      </c>
      <c r="B48" s="850" t="s">
        <v>2049</v>
      </c>
      <c r="C48" s="850" t="s">
        <v>1776</v>
      </c>
      <c r="D48" s="849"/>
      <c r="E48" s="813">
        <f>+OTCHET!E265+OTCHET!E269+OTCHET!E270</f>
        <v>0</v>
      </c>
      <c r="F48" s="813">
        <f t="shared" si="1"/>
        <v>0</v>
      </c>
      <c r="G48" s="814">
        <f>+OTCHET!I265+OTCHET!I269+OTCHET!I270</f>
        <v>0</v>
      </c>
      <c r="H48" s="815">
        <f>+OTCHET!J265+OTCHET!J269+OTCHET!J270</f>
        <v>0</v>
      </c>
      <c r="I48" s="1371">
        <f>+OTCHET!K265+OTCHET!K269+OTCHET!K270</f>
        <v>0</v>
      </c>
      <c r="J48" s="848"/>
      <c r="K48" s="816" t="s">
        <v>2056</v>
      </c>
      <c r="L48" s="844"/>
      <c r="M48" s="845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5">
        <v>108</v>
      </c>
      <c r="B49" s="850" t="s">
        <v>2050</v>
      </c>
      <c r="C49" s="850" t="s">
        <v>1777</v>
      </c>
      <c r="D49" s="849"/>
      <c r="E49" s="813">
        <f>OTCHET!E275+OTCHET!E276+OTCHET!E284+OTCHET!E287</f>
        <v>0</v>
      </c>
      <c r="F49" s="813">
        <f t="shared" si="1"/>
        <v>0</v>
      </c>
      <c r="G49" s="814">
        <f>OTCHET!I275+OTCHET!I276+OTCHET!I284+OTCHET!I287</f>
        <v>0</v>
      </c>
      <c r="H49" s="815">
        <f>OTCHET!J275+OTCHET!J276+OTCHET!J284+OTCHET!J287</f>
        <v>0</v>
      </c>
      <c r="I49" s="1371">
        <f>OTCHET!K275+OTCHET!K276+OTCHET!K284+OTCHET!K287</f>
        <v>0</v>
      </c>
      <c r="J49" s="848"/>
      <c r="K49" s="816" t="s">
        <v>1777</v>
      </c>
      <c r="L49" s="844"/>
      <c r="M49" s="845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5">
        <v>110</v>
      </c>
      <c r="B50" s="850" t="s">
        <v>2051</v>
      </c>
      <c r="C50" s="850" t="s">
        <v>1778</v>
      </c>
      <c r="D50" s="850"/>
      <c r="E50" s="813">
        <f>+OTCHET!E288</f>
        <v>0</v>
      </c>
      <c r="F50" s="813">
        <f t="shared" si="1"/>
        <v>0</v>
      </c>
      <c r="G50" s="814">
        <f>+OTCHET!I288</f>
        <v>0</v>
      </c>
      <c r="H50" s="815">
        <f>+OTCHET!J288</f>
        <v>0</v>
      </c>
      <c r="I50" s="1371">
        <f>+OTCHET!K288</f>
        <v>0</v>
      </c>
      <c r="J50" s="848"/>
      <c r="K50" s="816" t="s">
        <v>1778</v>
      </c>
      <c r="L50" s="844"/>
      <c r="M50" s="845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2052</v>
      </c>
      <c r="C51" s="774"/>
      <c r="D51" s="774"/>
      <c r="E51" s="775">
        <f>+OTCHET!E272</f>
        <v>0</v>
      </c>
      <c r="F51" s="775">
        <f>+G51+H51+I51</f>
        <v>0</v>
      </c>
      <c r="G51" s="776">
        <f>+OTCHET!I272</f>
        <v>0</v>
      </c>
      <c r="H51" s="777">
        <f>+OTCHET!J272</f>
        <v>0</v>
      </c>
      <c r="I51" s="1372">
        <f>+OTCHET!K272</f>
        <v>0</v>
      </c>
      <c r="J51" s="848"/>
      <c r="K51" s="778" t="s">
        <v>2055</v>
      </c>
      <c r="L51" s="844"/>
      <c r="M51" s="845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5">
        <v>115</v>
      </c>
      <c r="B52" s="851" t="s">
        <v>2053</v>
      </c>
      <c r="C52" s="863" t="s">
        <v>1964</v>
      </c>
      <c r="D52" s="774"/>
      <c r="E52" s="775">
        <f>+OTCHET!E293</f>
        <v>0</v>
      </c>
      <c r="F52" s="775">
        <f t="shared" si="1"/>
        <v>0</v>
      </c>
      <c r="G52" s="776">
        <f>+OTCHET!I293</f>
        <v>0</v>
      </c>
      <c r="H52" s="777">
        <f>+OTCHET!J293</f>
        <v>0</v>
      </c>
      <c r="I52" s="1372">
        <f>+OTCHET!K293</f>
        <v>0</v>
      </c>
      <c r="J52" s="848"/>
      <c r="K52" s="778" t="s">
        <v>1964</v>
      </c>
      <c r="L52" s="844"/>
      <c r="M52" s="845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5">
        <v>120</v>
      </c>
      <c r="B53" s="789" t="s">
        <v>406</v>
      </c>
      <c r="C53" s="789" t="s">
        <v>1759</v>
      </c>
      <c r="D53" s="864"/>
      <c r="E53" s="865">
        <f>OTCHET!E294</f>
        <v>0</v>
      </c>
      <c r="F53" s="865">
        <f t="shared" si="1"/>
        <v>0</v>
      </c>
      <c r="G53" s="866">
        <f>OTCHET!I294</f>
        <v>0</v>
      </c>
      <c r="H53" s="867">
        <f>OTCHET!J294</f>
        <v>0</v>
      </c>
      <c r="I53" s="1374">
        <f>OTCHET!K294</f>
        <v>0</v>
      </c>
      <c r="J53" s="848"/>
      <c r="K53" s="794" t="s">
        <v>1759</v>
      </c>
      <c r="L53" s="844"/>
      <c r="M53" s="845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5">
        <v>125</v>
      </c>
      <c r="B54" s="868" t="s">
        <v>1785</v>
      </c>
      <c r="C54" s="869" t="s">
        <v>1786</v>
      </c>
      <c r="D54" s="870"/>
      <c r="E54" s="871">
        <f>OTCHET!E296</f>
        <v>0</v>
      </c>
      <c r="F54" s="871">
        <f t="shared" si="1"/>
        <v>0</v>
      </c>
      <c r="G54" s="872">
        <f>OTCHET!I296</f>
        <v>0</v>
      </c>
      <c r="H54" s="873">
        <f>OTCHET!J296</f>
        <v>0</v>
      </c>
      <c r="I54" s="1375">
        <f>OTCHET!K296</f>
        <v>0</v>
      </c>
      <c r="J54" s="848"/>
      <c r="K54" s="806" t="s">
        <v>1786</v>
      </c>
      <c r="L54" s="844"/>
      <c r="M54" s="845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5">
        <v>127</v>
      </c>
      <c r="B55" s="819" t="s">
        <v>2054</v>
      </c>
      <c r="C55" s="819" t="s">
        <v>405</v>
      </c>
      <c r="D55" s="876"/>
      <c r="E55" s="877">
        <f>+OTCHET!E297</f>
        <v>0</v>
      </c>
      <c r="F55" s="877">
        <f t="shared" si="1"/>
        <v>0</v>
      </c>
      <c r="G55" s="878">
        <f>+OTCHET!I297</f>
        <v>0</v>
      </c>
      <c r="H55" s="879">
        <f>+OTCHET!J297</f>
        <v>0</v>
      </c>
      <c r="I55" s="879">
        <f>+OTCHET!K297</f>
        <v>0</v>
      </c>
      <c r="J55" s="834"/>
      <c r="K55" s="880" t="s">
        <v>405</v>
      </c>
      <c r="L55" s="844"/>
      <c r="M55" s="845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5">
        <v>130</v>
      </c>
      <c r="B56" s="881" t="s">
        <v>655</v>
      </c>
      <c r="C56" s="882" t="s">
        <v>1980</v>
      </c>
      <c r="D56" s="882"/>
      <c r="E56" s="883">
        <f>+E57+E58+E62</f>
        <v>0</v>
      </c>
      <c r="F56" s="883">
        <f>+F57+F58+F62</f>
        <v>0</v>
      </c>
      <c r="G56" s="884">
        <f>+G57+G58+G62</f>
        <v>0</v>
      </c>
      <c r="H56" s="885">
        <f>+H57+H58+H62</f>
        <v>0</v>
      </c>
      <c r="I56" s="886">
        <f>+I57+I58+I62</f>
        <v>0</v>
      </c>
      <c r="J56" s="771"/>
      <c r="K56" s="887" t="s">
        <v>1980</v>
      </c>
      <c r="L56" s="844"/>
      <c r="M56" s="845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5">
        <v>135</v>
      </c>
      <c r="B57" s="857" t="s">
        <v>656</v>
      </c>
      <c r="C57" s="858" t="s">
        <v>1967</v>
      </c>
      <c r="D57" s="857"/>
      <c r="E57" s="888">
        <f>+OTCHET!E361+OTCHET!E375+OTCHET!E388</f>
        <v>0</v>
      </c>
      <c r="F57" s="888">
        <f aca="true" t="shared" si="2" ref="F57:F63">+G57+H57+I57</f>
        <v>0</v>
      </c>
      <c r="G57" s="889">
        <f>+OTCHET!I361+OTCHET!I375+OTCHET!I388</f>
        <v>0</v>
      </c>
      <c r="H57" s="890">
        <f>+OTCHET!J361+OTCHET!J375+OTCHET!J388</f>
        <v>0</v>
      </c>
      <c r="I57" s="890">
        <f>+OTCHET!K361+OTCHET!K375+OTCHET!K388</f>
        <v>0</v>
      </c>
      <c r="J57" s="834"/>
      <c r="K57" s="891" t="s">
        <v>1967</v>
      </c>
      <c r="L57" s="844"/>
      <c r="M57" s="845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5">
        <v>140</v>
      </c>
      <c r="B58" s="849" t="s">
        <v>388</v>
      </c>
      <c r="C58" s="850" t="s">
        <v>1981</v>
      </c>
      <c r="D58" s="849"/>
      <c r="E58" s="892">
        <f>+OTCHET!E383+OTCHET!E391+OTCHET!E396+OTCHET!E399+OTCHET!E402+OTCHET!E405+OTCHET!E406+OTCHET!E409+OTCHET!E422+OTCHET!E423+OTCHET!E424+OTCHET!E425+OTCHET!E426</f>
        <v>0</v>
      </c>
      <c r="F58" s="892">
        <f t="shared" si="2"/>
        <v>0</v>
      </c>
      <c r="G58" s="893">
        <f>+OTCHET!I383+OTCHET!I391+OTCHET!I396+OTCHET!I399+OTCHET!I402+OTCHET!I405+OTCHET!I406+OTCHET!I409+OTCHET!I422+OTCHET!I423+OTCHET!I424+OTCHET!I425+OTCHET!I426</f>
        <v>0</v>
      </c>
      <c r="H58" s="894">
        <f>+OTCHET!J383+OTCHET!J391+OTCHET!J396+OTCHET!J399+OTCHET!J402+OTCHET!J405+OTCHET!J406+OTCHET!J409+OTCHET!J422+OTCHET!J423+OTCHET!J424+OTCHET!J425+OTCHET!J426</f>
        <v>0</v>
      </c>
      <c r="I58" s="894">
        <f>+OTCHET!K383+OTCHET!K391+OTCHET!K396+OTCHET!K399+OTCHET!K402+OTCHET!K405+OTCHET!K406+OTCHET!K409+OTCHET!K422+OTCHET!K423+OTCHET!K424+OTCHET!K425+OTCHET!K426</f>
        <v>0</v>
      </c>
      <c r="J58" s="834"/>
      <c r="K58" s="895" t="s">
        <v>1981</v>
      </c>
      <c r="L58" s="844"/>
      <c r="M58" s="845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5">
        <v>145</v>
      </c>
      <c r="B59" s="774" t="s">
        <v>1752</v>
      </c>
      <c r="C59" s="774" t="s">
        <v>1760</v>
      </c>
      <c r="D59" s="851"/>
      <c r="E59" s="896">
        <f>+OTCHET!E422+OTCHET!E423+OTCHET!E424+OTCHET!E425+OTCHET!E426</f>
        <v>0</v>
      </c>
      <c r="F59" s="896">
        <f t="shared" si="2"/>
        <v>0</v>
      </c>
      <c r="G59" s="897">
        <f>+OTCHET!I422+OTCHET!I423+OTCHET!I424+OTCHET!I425+OTCHET!I426</f>
        <v>0</v>
      </c>
      <c r="H59" s="898">
        <f>+OTCHET!J422+OTCHET!J423+OTCHET!J424+OTCHET!J425+OTCHET!J426</f>
        <v>0</v>
      </c>
      <c r="I59" s="898">
        <f>+OTCHET!K422+OTCHET!K423+OTCHET!K424+OTCHET!K425+OTCHET!K426</f>
        <v>0</v>
      </c>
      <c r="J59" s="834"/>
      <c r="K59" s="899" t="s">
        <v>1760</v>
      </c>
      <c r="L59" s="844"/>
      <c r="M59" s="845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5">
        <v>150</v>
      </c>
      <c r="B60" s="779" t="s">
        <v>1969</v>
      </c>
      <c r="C60" s="779" t="s">
        <v>1750</v>
      </c>
      <c r="D60" s="900"/>
      <c r="E60" s="901">
        <f>OTCHET!E405</f>
        <v>0</v>
      </c>
      <c r="F60" s="901">
        <f t="shared" si="2"/>
        <v>0</v>
      </c>
      <c r="G60" s="902">
        <f>OTCHET!I405</f>
        <v>0</v>
      </c>
      <c r="H60" s="903">
        <f>OTCHET!J405</f>
        <v>0</v>
      </c>
      <c r="I60" s="903">
        <f>OTCHET!K405</f>
        <v>0</v>
      </c>
      <c r="J60" s="834"/>
      <c r="K60" s="904" t="s">
        <v>1750</v>
      </c>
      <c r="L60" s="844"/>
      <c r="M60" s="845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5">
        <v>160</v>
      </c>
      <c r="B61" s="905"/>
      <c r="C61" s="906"/>
      <c r="D61" s="857"/>
      <c r="E61" s="888"/>
      <c r="F61" s="888">
        <f t="shared" si="2"/>
        <v>0</v>
      </c>
      <c r="G61" s="889"/>
      <c r="H61" s="890"/>
      <c r="I61" s="890"/>
      <c r="J61" s="834"/>
      <c r="K61" s="891"/>
      <c r="L61" s="844"/>
      <c r="M61" s="845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5">
        <v>162</v>
      </c>
      <c r="B62" s="907" t="s">
        <v>806</v>
      </c>
      <c r="C62" s="836" t="s">
        <v>939</v>
      </c>
      <c r="D62" s="907"/>
      <c r="E62" s="837">
        <f>OTCHET!E412</f>
        <v>0</v>
      </c>
      <c r="F62" s="837">
        <f t="shared" si="2"/>
        <v>0</v>
      </c>
      <c r="G62" s="838">
        <f>OTCHET!I412</f>
        <v>0</v>
      </c>
      <c r="H62" s="839">
        <f>OTCHET!J412</f>
        <v>0</v>
      </c>
      <c r="I62" s="839">
        <f>OTCHET!K412</f>
        <v>0</v>
      </c>
      <c r="J62" s="834"/>
      <c r="K62" s="840" t="s">
        <v>939</v>
      </c>
      <c r="L62" s="844"/>
      <c r="M62" s="845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5">
        <v>165</v>
      </c>
      <c r="B63" s="908" t="s">
        <v>2073</v>
      </c>
      <c r="C63" s="909" t="s">
        <v>1783</v>
      </c>
      <c r="D63" s="910"/>
      <c r="E63" s="911">
        <f>+OTCHET!E249</f>
        <v>0</v>
      </c>
      <c r="F63" s="911">
        <f t="shared" si="2"/>
        <v>0</v>
      </c>
      <c r="G63" s="912">
        <f>+OTCHET!I249</f>
        <v>0</v>
      </c>
      <c r="H63" s="913">
        <f>+OTCHET!J249</f>
        <v>0</v>
      </c>
      <c r="I63" s="913">
        <f>+OTCHET!K249</f>
        <v>0</v>
      </c>
      <c r="J63" s="834"/>
      <c r="K63" s="914" t="s">
        <v>1783</v>
      </c>
      <c r="L63" s="844"/>
      <c r="M63" s="845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5">
        <v>175</v>
      </c>
      <c r="B64" s="915" t="s">
        <v>1449</v>
      </c>
      <c r="C64" s="916"/>
      <c r="D64" s="916"/>
      <c r="E64" s="917">
        <f>+E22-E38+E56-E63</f>
        <v>0</v>
      </c>
      <c r="F64" s="917">
        <f>+F22-F38+F56-F63</f>
        <v>0</v>
      </c>
      <c r="G64" s="918">
        <f>+G22-G38+G56-G63</f>
        <v>0</v>
      </c>
      <c r="H64" s="919">
        <f>+H22-H38+H56-H63</f>
        <v>0</v>
      </c>
      <c r="I64" s="919">
        <f>+I22-I38+I56-I63</f>
        <v>0</v>
      </c>
      <c r="J64" s="834"/>
      <c r="K64" s="920"/>
      <c r="L64" s="844"/>
      <c r="M64" s="845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5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4"/>
      <c r="K65" s="925"/>
      <c r="L65" s="844"/>
      <c r="M65" s="845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5">
        <v>185</v>
      </c>
      <c r="B66" s="758" t="s">
        <v>1784</v>
      </c>
      <c r="C66" s="843" t="s">
        <v>389</v>
      </c>
      <c r="D66" s="843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34"/>
      <c r="K66" s="929" t="s">
        <v>389</v>
      </c>
      <c r="L66" s="844"/>
      <c r="M66" s="845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5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4"/>
      <c r="K67" s="935"/>
      <c r="L67" s="844"/>
      <c r="M67" s="845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6">
        <v>195</v>
      </c>
      <c r="B68" s="851" t="s">
        <v>390</v>
      </c>
      <c r="C68" s="774" t="s">
        <v>408</v>
      </c>
      <c r="D68" s="851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4"/>
      <c r="K68" s="899" t="s">
        <v>408</v>
      </c>
      <c r="L68" s="937"/>
      <c r="M68" s="845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8">
        <v>200</v>
      </c>
      <c r="B69" s="830" t="s">
        <v>391</v>
      </c>
      <c r="C69" s="830" t="s">
        <v>1761</v>
      </c>
      <c r="D69" s="830"/>
      <c r="E69" s="831">
        <f>+OTCHET!E482+OTCHET!E483+OTCHET!E486+OTCHET!E487+OTCHET!E490+OTCHET!E491+OTCHET!E495</f>
        <v>0</v>
      </c>
      <c r="F69" s="831">
        <f aca="true" t="shared" si="3" ref="F69:F76">+G69+H69+I69</f>
        <v>0</v>
      </c>
      <c r="G69" s="832">
        <f>+OTCHET!I482+OTCHET!I483+OTCHET!I486+OTCHET!I487+OTCHET!I490+OTCHET!I491+OTCHET!I495</f>
        <v>0</v>
      </c>
      <c r="H69" s="833">
        <f>+OTCHET!J482+OTCHET!J483+OTCHET!J486+OTCHET!J487+OTCHET!J490+OTCHET!J491+OTCHET!J495</f>
        <v>0</v>
      </c>
      <c r="I69" s="833">
        <f>+OTCHET!K482+OTCHET!K483+OTCHET!K486+OTCHET!K487+OTCHET!K490+OTCHET!K491+OTCHET!K495</f>
        <v>0</v>
      </c>
      <c r="J69" s="834"/>
      <c r="K69" s="835" t="s">
        <v>1761</v>
      </c>
      <c r="L69" s="939"/>
      <c r="M69" s="845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8">
        <v>205</v>
      </c>
      <c r="B70" s="850" t="s">
        <v>392</v>
      </c>
      <c r="C70" s="850" t="s">
        <v>1762</v>
      </c>
      <c r="D70" s="850"/>
      <c r="E70" s="892">
        <f>+OTCHET!E484+OTCHET!E485+OTCHET!E488+OTCHET!E489+OTCHET!E492+OTCHET!E493+OTCHET!E494+OTCHET!E496</f>
        <v>0</v>
      </c>
      <c r="F70" s="892">
        <f t="shared" si="3"/>
        <v>0</v>
      </c>
      <c r="G70" s="893">
        <f>+OTCHET!I484+OTCHET!I485+OTCHET!I488+OTCHET!I489+OTCHET!I492+OTCHET!I493+OTCHET!I494+OTCHET!I496</f>
        <v>0</v>
      </c>
      <c r="H70" s="894">
        <f>+OTCHET!J484+OTCHET!J485+OTCHET!J488+OTCHET!J489+OTCHET!J492+OTCHET!J493+OTCHET!J494+OTCHET!J496</f>
        <v>0</v>
      </c>
      <c r="I70" s="894">
        <f>+OTCHET!K484+OTCHET!K485+OTCHET!K488+OTCHET!K489+OTCHET!K492+OTCHET!K493+OTCHET!K494+OTCHET!K496</f>
        <v>0</v>
      </c>
      <c r="J70" s="834"/>
      <c r="K70" s="895" t="s">
        <v>1762</v>
      </c>
      <c r="L70" s="939"/>
      <c r="M70" s="845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8">
        <v>210</v>
      </c>
      <c r="B71" s="850" t="s">
        <v>393</v>
      </c>
      <c r="C71" s="850" t="s">
        <v>940</v>
      </c>
      <c r="D71" s="850"/>
      <c r="E71" s="892">
        <f>+OTCHET!E497</f>
        <v>0</v>
      </c>
      <c r="F71" s="892">
        <f t="shared" si="3"/>
        <v>0</v>
      </c>
      <c r="G71" s="893">
        <f>+OTCHET!I497</f>
        <v>0</v>
      </c>
      <c r="H71" s="894">
        <f>+OTCHET!J497</f>
        <v>0</v>
      </c>
      <c r="I71" s="894">
        <f>+OTCHET!K497</f>
        <v>0</v>
      </c>
      <c r="J71" s="834"/>
      <c r="K71" s="895" t="s">
        <v>940</v>
      </c>
      <c r="L71" s="939"/>
      <c r="M71" s="845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8">
        <v>215</v>
      </c>
      <c r="B72" s="850" t="s">
        <v>1450</v>
      </c>
      <c r="C72" s="850" t="s">
        <v>941</v>
      </c>
      <c r="D72" s="850"/>
      <c r="E72" s="892">
        <f>+OTCHET!E502</f>
        <v>0</v>
      </c>
      <c r="F72" s="892">
        <f t="shared" si="3"/>
        <v>0</v>
      </c>
      <c r="G72" s="893">
        <f>+OTCHET!I502</f>
        <v>0</v>
      </c>
      <c r="H72" s="894">
        <f>+OTCHET!J502</f>
        <v>0</v>
      </c>
      <c r="I72" s="894">
        <f>+OTCHET!K502</f>
        <v>0</v>
      </c>
      <c r="J72" s="834"/>
      <c r="K72" s="895" t="s">
        <v>941</v>
      </c>
      <c r="L72" s="939"/>
      <c r="M72" s="845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8">
        <v>220</v>
      </c>
      <c r="B73" s="850" t="s">
        <v>394</v>
      </c>
      <c r="C73" s="850" t="s">
        <v>1763</v>
      </c>
      <c r="D73" s="850"/>
      <c r="E73" s="892">
        <f>+OTCHET!E542</f>
        <v>0</v>
      </c>
      <c r="F73" s="892">
        <f t="shared" si="3"/>
        <v>0</v>
      </c>
      <c r="G73" s="893">
        <f>+OTCHET!I542</f>
        <v>0</v>
      </c>
      <c r="H73" s="894">
        <f>+OTCHET!J542</f>
        <v>0</v>
      </c>
      <c r="I73" s="894">
        <f>+OTCHET!K542</f>
        <v>0</v>
      </c>
      <c r="J73" s="834"/>
      <c r="K73" s="895" t="s">
        <v>1763</v>
      </c>
      <c r="L73" s="939"/>
      <c r="M73" s="845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8">
        <v>230</v>
      </c>
      <c r="B74" s="940" t="s">
        <v>1774</v>
      </c>
      <c r="C74" s="940" t="s">
        <v>1764</v>
      </c>
      <c r="D74" s="940"/>
      <c r="E74" s="892">
        <f>+OTCHET!E581+OTCHET!E582</f>
        <v>0</v>
      </c>
      <c r="F74" s="892">
        <f t="shared" si="3"/>
        <v>0</v>
      </c>
      <c r="G74" s="893">
        <f>+OTCHET!I581+OTCHET!I582</f>
        <v>0</v>
      </c>
      <c r="H74" s="894">
        <f>+OTCHET!J581+OTCHET!J582</f>
        <v>0</v>
      </c>
      <c r="I74" s="894">
        <f>+OTCHET!K581+OTCHET!K582</f>
        <v>0</v>
      </c>
      <c r="J74" s="834"/>
      <c r="K74" s="895" t="s">
        <v>1764</v>
      </c>
      <c r="L74" s="939"/>
      <c r="M74" s="845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8">
        <v>235</v>
      </c>
      <c r="B75" s="941" t="s">
        <v>396</v>
      </c>
      <c r="C75" s="941" t="s">
        <v>1765</v>
      </c>
      <c r="D75" s="941"/>
      <c r="E75" s="837">
        <f>+OTCHET!E583+OTCHET!E584+OTCHET!E585</f>
        <v>0</v>
      </c>
      <c r="F75" s="837">
        <f t="shared" si="3"/>
        <v>0</v>
      </c>
      <c r="G75" s="838">
        <f>+OTCHET!I583+OTCHET!I584+OTCHET!I585</f>
        <v>0</v>
      </c>
      <c r="H75" s="839">
        <f>+OTCHET!J583+OTCHET!J584+OTCHET!J585</f>
        <v>0</v>
      </c>
      <c r="I75" s="839">
        <f>+OTCHET!K583+OTCHET!K584+OTCHET!K585</f>
        <v>0</v>
      </c>
      <c r="J75" s="834"/>
      <c r="K75" s="840" t="s">
        <v>1765</v>
      </c>
      <c r="L75" s="939"/>
      <c r="M75" s="845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8">
        <v>240</v>
      </c>
      <c r="B76" s="857" t="s">
        <v>395</v>
      </c>
      <c r="C76" s="858" t="s">
        <v>942</v>
      </c>
      <c r="D76" s="857"/>
      <c r="E76" s="888">
        <f>OTCHET!E461</f>
        <v>0</v>
      </c>
      <c r="F76" s="888">
        <f t="shared" si="3"/>
        <v>0</v>
      </c>
      <c r="G76" s="889">
        <f>OTCHET!I461</f>
        <v>0</v>
      </c>
      <c r="H76" s="890">
        <f>OTCHET!J461</f>
        <v>0</v>
      </c>
      <c r="I76" s="890">
        <f>OTCHET!K461</f>
        <v>0</v>
      </c>
      <c r="J76" s="834"/>
      <c r="K76" s="891" t="s">
        <v>942</v>
      </c>
      <c r="L76" s="939"/>
      <c r="M76" s="845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8">
        <v>245</v>
      </c>
      <c r="B77" s="851" t="s">
        <v>397</v>
      </c>
      <c r="C77" s="774" t="s">
        <v>409</v>
      </c>
      <c r="D77" s="851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4"/>
      <c r="K77" s="899" t="s">
        <v>409</v>
      </c>
      <c r="L77" s="939"/>
      <c r="M77" s="845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8">
        <v>250</v>
      </c>
      <c r="B78" s="830" t="s">
        <v>398</v>
      </c>
      <c r="C78" s="830" t="s">
        <v>1766</v>
      </c>
      <c r="D78" s="830"/>
      <c r="E78" s="831">
        <f>+OTCHET!E466+OTCHET!E469</f>
        <v>0</v>
      </c>
      <c r="F78" s="831">
        <f aca="true" t="shared" si="4" ref="F78:F85">+G78+H78+I78</f>
        <v>0</v>
      </c>
      <c r="G78" s="832">
        <f>+OTCHET!I466+OTCHET!I469</f>
        <v>0</v>
      </c>
      <c r="H78" s="833">
        <f>+OTCHET!J466+OTCHET!J469</f>
        <v>0</v>
      </c>
      <c r="I78" s="833">
        <f>+OTCHET!K466+OTCHET!K469</f>
        <v>0</v>
      </c>
      <c r="J78" s="834"/>
      <c r="K78" s="835" t="s">
        <v>1766</v>
      </c>
      <c r="L78" s="939"/>
      <c r="M78" s="845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8">
        <v>260</v>
      </c>
      <c r="B79" s="850" t="s">
        <v>399</v>
      </c>
      <c r="C79" s="850" t="s">
        <v>1767</v>
      </c>
      <c r="D79" s="850"/>
      <c r="E79" s="892">
        <f>+OTCHET!E467+OTCHET!E470</f>
        <v>0</v>
      </c>
      <c r="F79" s="892">
        <f t="shared" si="4"/>
        <v>0</v>
      </c>
      <c r="G79" s="893">
        <f>+OTCHET!I467+OTCHET!I470</f>
        <v>0</v>
      </c>
      <c r="H79" s="894">
        <f>+OTCHET!J467+OTCHET!J470</f>
        <v>0</v>
      </c>
      <c r="I79" s="894">
        <f>+OTCHET!K467+OTCHET!K470</f>
        <v>0</v>
      </c>
      <c r="J79" s="834"/>
      <c r="K79" s="895" t="s">
        <v>1767</v>
      </c>
      <c r="L79" s="939"/>
      <c r="M79" s="845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8">
        <v>265</v>
      </c>
      <c r="B80" s="850" t="s">
        <v>1451</v>
      </c>
      <c r="C80" s="850" t="s">
        <v>1768</v>
      </c>
      <c r="D80" s="850"/>
      <c r="E80" s="892">
        <f>OTCHET!E471</f>
        <v>0</v>
      </c>
      <c r="F80" s="892">
        <f t="shared" si="4"/>
        <v>0</v>
      </c>
      <c r="G80" s="893">
        <f>OTCHET!I471</f>
        <v>0</v>
      </c>
      <c r="H80" s="894">
        <f>OTCHET!J471</f>
        <v>0</v>
      </c>
      <c r="I80" s="894">
        <f>OTCHET!K471</f>
        <v>0</v>
      </c>
      <c r="J80" s="834"/>
      <c r="K80" s="895" t="s">
        <v>1768</v>
      </c>
      <c r="L80" s="939"/>
      <c r="M80" s="845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8"/>
      <c r="B81" s="850"/>
      <c r="C81" s="850"/>
      <c r="D81" s="850"/>
      <c r="E81" s="892"/>
      <c r="F81" s="892">
        <f t="shared" si="4"/>
        <v>0</v>
      </c>
      <c r="G81" s="893"/>
      <c r="H81" s="894"/>
      <c r="I81" s="894"/>
      <c r="J81" s="834"/>
      <c r="K81" s="895"/>
      <c r="L81" s="939"/>
      <c r="M81" s="845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8">
        <v>270</v>
      </c>
      <c r="B82" s="850" t="s">
        <v>1966</v>
      </c>
      <c r="C82" s="850" t="s">
        <v>1769</v>
      </c>
      <c r="D82" s="850"/>
      <c r="E82" s="892">
        <f>+OTCHET!E479</f>
        <v>0</v>
      </c>
      <c r="F82" s="892">
        <f t="shared" si="4"/>
        <v>0</v>
      </c>
      <c r="G82" s="893">
        <f>+OTCHET!I479</f>
        <v>0</v>
      </c>
      <c r="H82" s="894">
        <f>+OTCHET!J479</f>
        <v>0</v>
      </c>
      <c r="I82" s="894">
        <f>+OTCHET!K479</f>
        <v>0</v>
      </c>
      <c r="J82" s="834"/>
      <c r="K82" s="895" t="s">
        <v>1769</v>
      </c>
      <c r="L82" s="939"/>
      <c r="M82" s="845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8">
        <v>275</v>
      </c>
      <c r="B83" s="836" t="s">
        <v>1965</v>
      </c>
      <c r="C83" s="836" t="s">
        <v>1770</v>
      </c>
      <c r="D83" s="836"/>
      <c r="E83" s="837">
        <f>+OTCHET!E480</f>
        <v>0</v>
      </c>
      <c r="F83" s="837">
        <f t="shared" si="4"/>
        <v>0</v>
      </c>
      <c r="G83" s="838">
        <f>+OTCHET!I480</f>
        <v>0</v>
      </c>
      <c r="H83" s="839">
        <f>+OTCHET!J480</f>
        <v>0</v>
      </c>
      <c r="I83" s="839">
        <f>+OTCHET!K480</f>
        <v>0</v>
      </c>
      <c r="J83" s="834"/>
      <c r="K83" s="840" t="s">
        <v>1770</v>
      </c>
      <c r="L83" s="939"/>
      <c r="M83" s="845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8">
        <v>280</v>
      </c>
      <c r="B84" s="857" t="s">
        <v>1452</v>
      </c>
      <c r="C84" s="858" t="s">
        <v>943</v>
      </c>
      <c r="D84" s="857"/>
      <c r="E84" s="888">
        <f>OTCHET!E535</f>
        <v>0</v>
      </c>
      <c r="F84" s="888">
        <f t="shared" si="4"/>
        <v>0</v>
      </c>
      <c r="G84" s="889">
        <f>OTCHET!I535</f>
        <v>0</v>
      </c>
      <c r="H84" s="890">
        <f>OTCHET!J535</f>
        <v>0</v>
      </c>
      <c r="I84" s="890">
        <f>OTCHET!K535</f>
        <v>0</v>
      </c>
      <c r="J84" s="834"/>
      <c r="K84" s="891" t="s">
        <v>943</v>
      </c>
      <c r="L84" s="939"/>
      <c r="M84" s="845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8">
        <v>285</v>
      </c>
      <c r="B85" s="849" t="s">
        <v>1453</v>
      </c>
      <c r="C85" s="850" t="s">
        <v>944</v>
      </c>
      <c r="D85" s="849"/>
      <c r="E85" s="892">
        <f>OTCHET!E536</f>
        <v>0</v>
      </c>
      <c r="F85" s="892">
        <f t="shared" si="4"/>
        <v>0</v>
      </c>
      <c r="G85" s="893">
        <f>OTCHET!I536</f>
        <v>0</v>
      </c>
      <c r="H85" s="894">
        <f>OTCHET!J536</f>
        <v>0</v>
      </c>
      <c r="I85" s="894">
        <f>OTCHET!K536</f>
        <v>0</v>
      </c>
      <c r="J85" s="834"/>
      <c r="K85" s="895" t="s">
        <v>944</v>
      </c>
      <c r="L85" s="939"/>
      <c r="M85" s="845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8">
        <v>290</v>
      </c>
      <c r="B86" s="851" t="s">
        <v>950</v>
      </c>
      <c r="C86" s="774" t="s">
        <v>1727</v>
      </c>
      <c r="D86" s="851"/>
      <c r="E86" s="896">
        <f>+E87+E88</f>
        <v>0</v>
      </c>
      <c r="F86" s="896">
        <f>+F87+F88</f>
        <v>9773</v>
      </c>
      <c r="G86" s="897">
        <f>+G87+G88</f>
        <v>0</v>
      </c>
      <c r="H86" s="898">
        <f>+H87+H88</f>
        <v>9773</v>
      </c>
      <c r="I86" s="898">
        <f>+I87+I88</f>
        <v>0</v>
      </c>
      <c r="J86" s="834"/>
      <c r="K86" s="899" t="s">
        <v>1727</v>
      </c>
      <c r="L86" s="939"/>
      <c r="M86" s="845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8">
        <v>295</v>
      </c>
      <c r="B87" s="830" t="s">
        <v>949</v>
      </c>
      <c r="C87" s="830" t="s">
        <v>1728</v>
      </c>
      <c r="D87" s="942"/>
      <c r="E87" s="831">
        <f>+OTCHET!E503+OTCHET!E512+OTCHET!E516+OTCHET!E543</f>
        <v>0</v>
      </c>
      <c r="F87" s="831">
        <f aca="true" t="shared" si="5" ref="F87:F96">+G87+H87+I87</f>
        <v>0</v>
      </c>
      <c r="G87" s="832">
        <f>+OTCHET!I503+OTCHET!I512+OTCHET!I516+OTCHET!I543</f>
        <v>0</v>
      </c>
      <c r="H87" s="833">
        <f>+OTCHET!J503+OTCHET!J512+OTCHET!J516+OTCHET!J543</f>
        <v>0</v>
      </c>
      <c r="I87" s="833">
        <f>+OTCHET!K503+OTCHET!K512+OTCHET!K516+OTCHET!K543</f>
        <v>0</v>
      </c>
      <c r="J87" s="834"/>
      <c r="K87" s="835" t="s">
        <v>1728</v>
      </c>
      <c r="L87" s="939"/>
      <c r="M87" s="845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8">
        <v>300</v>
      </c>
      <c r="B88" s="836" t="s">
        <v>401</v>
      </c>
      <c r="C88" s="836" t="s">
        <v>657</v>
      </c>
      <c r="D88" s="943"/>
      <c r="E88" s="837">
        <f>+OTCHET!E521+OTCHET!E524+OTCHET!E544</f>
        <v>0</v>
      </c>
      <c r="F88" s="837">
        <f t="shared" si="5"/>
        <v>9773</v>
      </c>
      <c r="G88" s="838">
        <f>+OTCHET!I521+OTCHET!I524+OTCHET!I544</f>
        <v>0</v>
      </c>
      <c r="H88" s="839">
        <f>+OTCHET!J521+OTCHET!J524+OTCHET!J544</f>
        <v>9773</v>
      </c>
      <c r="I88" s="839">
        <f>+OTCHET!K521+OTCHET!K524+OTCHET!K544</f>
        <v>0</v>
      </c>
      <c r="J88" s="834"/>
      <c r="K88" s="840" t="s">
        <v>657</v>
      </c>
      <c r="L88" s="939"/>
      <c r="M88" s="845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8">
        <v>310</v>
      </c>
      <c r="B89" s="857" t="s">
        <v>807</v>
      </c>
      <c r="C89" s="858" t="s">
        <v>945</v>
      </c>
      <c r="D89" s="944"/>
      <c r="E89" s="888">
        <f>OTCHET!E531</f>
        <v>0</v>
      </c>
      <c r="F89" s="888">
        <f t="shared" si="5"/>
        <v>0</v>
      </c>
      <c r="G89" s="889">
        <f>OTCHET!I531</f>
        <v>0</v>
      </c>
      <c r="H89" s="890">
        <f>OTCHET!J531</f>
        <v>0</v>
      </c>
      <c r="I89" s="890">
        <f>OTCHET!K531</f>
        <v>0</v>
      </c>
      <c r="J89" s="834"/>
      <c r="K89" s="891" t="s">
        <v>945</v>
      </c>
      <c r="L89" s="939"/>
      <c r="M89" s="845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8">
        <v>320</v>
      </c>
      <c r="B90" s="849" t="s">
        <v>948</v>
      </c>
      <c r="C90" s="850" t="s">
        <v>1771</v>
      </c>
      <c r="D90" s="849"/>
      <c r="E90" s="892">
        <f>+OTCHET!E567+OTCHET!E568+OTCHET!E569+OTCHET!E570+OTCHET!E571+OTCHET!E572</f>
        <v>0</v>
      </c>
      <c r="F90" s="892">
        <f t="shared" si="5"/>
        <v>259324</v>
      </c>
      <c r="G90" s="893">
        <f>+OTCHET!I567+OTCHET!I568+OTCHET!I569+OTCHET!I570+OTCHET!I571+OTCHET!I572</f>
        <v>0</v>
      </c>
      <c r="H90" s="894">
        <f>+OTCHET!J567+OTCHET!J568+OTCHET!J569+OTCHET!J570+OTCHET!J571+OTCHET!J572</f>
        <v>259324</v>
      </c>
      <c r="I90" s="894">
        <f>+OTCHET!K567+OTCHET!K568+OTCHET!K569+OTCHET!K570+OTCHET!K571+OTCHET!K572</f>
        <v>0</v>
      </c>
      <c r="J90" s="834"/>
      <c r="K90" s="895" t="s">
        <v>1771</v>
      </c>
      <c r="L90" s="939"/>
      <c r="M90" s="845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8">
        <v>330</v>
      </c>
      <c r="B91" s="940" t="s">
        <v>947</v>
      </c>
      <c r="C91" s="940" t="s">
        <v>1772</v>
      </c>
      <c r="D91" s="940"/>
      <c r="E91" s="813">
        <f>+OTCHET!E573+OTCHET!E574+OTCHET!E575+OTCHET!E576+OTCHET!E577+OTCHET!E578+OTCHET!E579</f>
        <v>0</v>
      </c>
      <c r="F91" s="813">
        <f t="shared" si="5"/>
        <v>-269097</v>
      </c>
      <c r="G91" s="814">
        <f>+OTCHET!I573+OTCHET!I574+OTCHET!I575+OTCHET!I576+OTCHET!I577+OTCHET!I578+OTCHET!I579</f>
        <v>0</v>
      </c>
      <c r="H91" s="815">
        <f>+OTCHET!J573+OTCHET!J574+OTCHET!J575+OTCHET!J576+OTCHET!J577+OTCHET!J578+OTCHET!J579</f>
        <v>-269097</v>
      </c>
      <c r="I91" s="815">
        <f>+OTCHET!K573+OTCHET!K574+OTCHET!K575+OTCHET!K576+OTCHET!K577+OTCHET!K578+OTCHET!K579</f>
        <v>0</v>
      </c>
      <c r="J91" s="834"/>
      <c r="K91" s="816" t="s">
        <v>1772</v>
      </c>
      <c r="L91" s="939"/>
      <c r="M91" s="845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8">
        <v>335</v>
      </c>
      <c r="B92" s="850" t="s">
        <v>946</v>
      </c>
      <c r="C92" s="850" t="s">
        <v>1773</v>
      </c>
      <c r="D92" s="940"/>
      <c r="E92" s="813">
        <f>+OTCHET!E580</f>
        <v>0</v>
      </c>
      <c r="F92" s="813">
        <f t="shared" si="5"/>
        <v>0</v>
      </c>
      <c r="G92" s="814">
        <f>+OTCHET!I580</f>
        <v>0</v>
      </c>
      <c r="H92" s="815">
        <f>+OTCHET!J580</f>
        <v>0</v>
      </c>
      <c r="I92" s="815">
        <f>+OTCHET!K580</f>
        <v>0</v>
      </c>
      <c r="J92" s="834"/>
      <c r="K92" s="816" t="s">
        <v>1773</v>
      </c>
      <c r="L92" s="939"/>
      <c r="M92" s="845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8">
        <v>340</v>
      </c>
      <c r="B93" s="850" t="s">
        <v>1779</v>
      </c>
      <c r="C93" s="850" t="s">
        <v>1780</v>
      </c>
      <c r="D93" s="850"/>
      <c r="E93" s="813">
        <f>+OTCHET!E587+OTCHET!E588</f>
        <v>0</v>
      </c>
      <c r="F93" s="813">
        <f t="shared" si="5"/>
        <v>0</v>
      </c>
      <c r="G93" s="814">
        <f>+OTCHET!I587+OTCHET!I588</f>
        <v>0</v>
      </c>
      <c r="H93" s="815">
        <f>+OTCHET!J587+OTCHET!J588</f>
        <v>0</v>
      </c>
      <c r="I93" s="815">
        <f>+OTCHET!K587+OTCHET!K588</f>
        <v>0</v>
      </c>
      <c r="J93" s="834"/>
      <c r="K93" s="816" t="s">
        <v>1780</v>
      </c>
      <c r="L93" s="939"/>
      <c r="M93" s="845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8">
        <v>345</v>
      </c>
      <c r="B94" s="850" t="s">
        <v>1781</v>
      </c>
      <c r="C94" s="940" t="s">
        <v>1782</v>
      </c>
      <c r="D94" s="850"/>
      <c r="E94" s="813">
        <f>+OTCHET!E589+OTCHET!E590</f>
        <v>0</v>
      </c>
      <c r="F94" s="813">
        <f t="shared" si="5"/>
        <v>0</v>
      </c>
      <c r="G94" s="814">
        <f>+OTCHET!I589+OTCHET!I590</f>
        <v>0</v>
      </c>
      <c r="H94" s="815">
        <f>+OTCHET!J589+OTCHET!J590</f>
        <v>0</v>
      </c>
      <c r="I94" s="815">
        <f>+OTCHET!K589+OTCHET!K590</f>
        <v>0</v>
      </c>
      <c r="J94" s="834"/>
      <c r="K94" s="816" t="s">
        <v>1782</v>
      </c>
      <c r="L94" s="939"/>
      <c r="M94" s="845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8">
        <v>350</v>
      </c>
      <c r="B95" s="774" t="s">
        <v>1454</v>
      </c>
      <c r="C95" s="774" t="s">
        <v>402</v>
      </c>
      <c r="D95" s="774"/>
      <c r="E95" s="775">
        <f>OTCHET!E591</f>
        <v>0</v>
      </c>
      <c r="F95" s="775">
        <f t="shared" si="5"/>
        <v>0</v>
      </c>
      <c r="G95" s="776">
        <f>OTCHET!I591</f>
        <v>0</v>
      </c>
      <c r="H95" s="777">
        <f>OTCHET!J591</f>
        <v>0</v>
      </c>
      <c r="I95" s="777">
        <f>OTCHET!K591</f>
        <v>0</v>
      </c>
      <c r="J95" s="834"/>
      <c r="K95" s="778" t="s">
        <v>402</v>
      </c>
      <c r="L95" s="939"/>
      <c r="M95" s="845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5">
        <v>355</v>
      </c>
      <c r="B96" s="946" t="s">
        <v>1037</v>
      </c>
      <c r="C96" s="946" t="s">
        <v>1036</v>
      </c>
      <c r="D96" s="946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4"/>
      <c r="K96" s="1440" t="s">
        <v>1036</v>
      </c>
      <c r="L96" s="947"/>
      <c r="M96" s="845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8" t="s">
        <v>926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4"/>
      <c r="M97" s="845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8" t="s">
        <v>927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4"/>
      <c r="M98" s="845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8" t="s">
        <v>928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4"/>
      <c r="M99" s="845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1" t="s">
        <v>929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4"/>
      <c r="M100" s="845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8"/>
      <c r="K101" s="951"/>
      <c r="L101" s="773"/>
      <c r="M101" s="845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2" t="s">
        <v>930</v>
      </c>
      <c r="C102" s="952"/>
      <c r="D102" s="952"/>
      <c r="E102" s="953"/>
      <c r="F102" s="953"/>
      <c r="G102" s="953"/>
      <c r="H102" s="953"/>
      <c r="I102" s="953"/>
      <c r="J102" s="848"/>
      <c r="K102" s="952"/>
      <c r="L102" s="773"/>
      <c r="M102" s="845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8" t="s">
        <v>928</v>
      </c>
      <c r="C103" s="948"/>
      <c r="D103" s="948"/>
      <c r="E103" s="953"/>
      <c r="F103" s="954"/>
      <c r="G103" s="954"/>
      <c r="H103" s="954"/>
      <c r="I103" s="953"/>
      <c r="J103" s="848"/>
      <c r="K103" s="948"/>
      <c r="L103" s="773"/>
      <c r="M103" s="845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1" t="s">
        <v>929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3"/>
      <c r="M104" s="845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3"/>
      <c r="M105" s="845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9"/>
      <c r="C106" s="959"/>
      <c r="D106" s="959"/>
      <c r="E106" s="960"/>
      <c r="F106" s="961"/>
      <c r="G106" s="962"/>
      <c r="H106" s="687"/>
      <c r="I106" s="687"/>
      <c r="J106" s="955"/>
      <c r="K106" s="959"/>
      <c r="L106" s="773"/>
      <c r="M106" s="841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2">
        <f>+OTCHET!H605</f>
        <v>0</v>
      </c>
      <c r="C107" s="959"/>
      <c r="D107" s="959"/>
      <c r="E107" s="668"/>
      <c r="F107" s="701"/>
      <c r="G107" s="1336">
        <f>+OTCHET!E605</f>
        <v>0</v>
      </c>
      <c r="H107" s="1336">
        <f>+OTCHET!F605</f>
        <v>0</v>
      </c>
      <c r="I107" s="963"/>
      <c r="J107" s="955"/>
      <c r="K107" s="959"/>
      <c r="L107" s="773"/>
      <c r="M107" s="841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4" t="s">
        <v>1455</v>
      </c>
      <c r="C108" s="965"/>
      <c r="D108" s="965"/>
      <c r="E108" s="966"/>
      <c r="F108" s="966"/>
      <c r="G108" s="1726" t="s">
        <v>1456</v>
      </c>
      <c r="H108" s="1726"/>
      <c r="I108" s="967"/>
      <c r="J108" s="955"/>
      <c r="K108" s="959"/>
      <c r="L108" s="773"/>
      <c r="M108" s="841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8" t="s">
        <v>968</v>
      </c>
      <c r="C109" s="685"/>
      <c r="D109" s="685"/>
      <c r="E109" s="969"/>
      <c r="F109" s="970"/>
      <c r="G109" s="687"/>
      <c r="H109" s="687"/>
      <c r="I109" s="687"/>
      <c r="J109" s="955"/>
      <c r="K109" s="959"/>
      <c r="L109" s="773"/>
      <c r="M109" s="841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3"/>
      <c r="C110" s="971"/>
      <c r="D110" s="959"/>
      <c r="E110" s="1719" t="str">
        <f>+OTCHET!D603</f>
        <v>Ширин Мюмюн</v>
      </c>
      <c r="F110" s="1719"/>
      <c r="G110" s="687"/>
      <c r="H110" s="687"/>
      <c r="I110" s="687"/>
      <c r="J110" s="955"/>
      <c r="K110" s="959"/>
      <c r="L110" s="773"/>
      <c r="M110" s="841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5"/>
      <c r="E111" s="687"/>
      <c r="F111" s="687"/>
      <c r="G111" s="687"/>
      <c r="H111" s="687"/>
      <c r="I111" s="687"/>
      <c r="J111" s="955"/>
      <c r="K111" s="971"/>
      <c r="L111" s="773"/>
      <c r="M111" s="841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7"/>
      <c r="F112" s="687"/>
      <c r="G112" s="687"/>
      <c r="H112" s="687"/>
      <c r="I112" s="687"/>
      <c r="J112" s="955"/>
      <c r="K112" s="959"/>
      <c r="L112" s="773"/>
      <c r="M112" s="841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2" t="s">
        <v>966</v>
      </c>
      <c r="C113" s="959"/>
      <c r="D113" s="959"/>
      <c r="E113" s="970"/>
      <c r="F113" s="970"/>
      <c r="G113" s="687"/>
      <c r="H113" s="972" t="s">
        <v>969</v>
      </c>
      <c r="I113" s="973"/>
      <c r="J113" s="955"/>
      <c r="K113" s="974"/>
      <c r="L113" s="773"/>
      <c r="M113" s="841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719" t="str">
        <f>+OTCHET!G600</f>
        <v>Мерал Мехмед</v>
      </c>
      <c r="F114" s="1719"/>
      <c r="G114" s="975"/>
      <c r="H114" s="687"/>
      <c r="I114" s="874" t="str">
        <f>+OTCHET!G603</f>
        <v>Илкнур Кязим</v>
      </c>
      <c r="J114" s="955"/>
      <c r="K114" s="976"/>
      <c r="L114" s="773"/>
      <c r="M114" s="841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E65:I65">
    <cfRule type="cellIs" priority="20" dxfId="136" operator="notEqual" stopIfTrue="1">
      <formula>0</formula>
    </cfRule>
  </conditionalFormatting>
  <conditionalFormatting sqref="E105:I105">
    <cfRule type="cellIs" priority="19" dxfId="13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8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645</v>
      </c>
      <c r="B1" s="2" t="s">
        <v>646</v>
      </c>
      <c r="C1" s="2" t="s">
        <v>647</v>
      </c>
      <c r="D1" s="3" t="s">
        <v>648</v>
      </c>
      <c r="E1" s="2" t="s">
        <v>649</v>
      </c>
      <c r="F1" s="2" t="s">
        <v>650</v>
      </c>
      <c r="G1" s="2" t="s">
        <v>650</v>
      </c>
      <c r="H1" s="2" t="s">
        <v>650</v>
      </c>
      <c r="I1" s="2" t="s">
        <v>650</v>
      </c>
      <c r="J1" s="2" t="s">
        <v>650</v>
      </c>
      <c r="K1" s="2" t="s">
        <v>650</v>
      </c>
      <c r="L1" s="2" t="s">
        <v>650</v>
      </c>
      <c r="M1" s="4" t="s">
        <v>2097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965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1970</v>
      </c>
      <c r="F5" s="103" t="s">
        <v>1970</v>
      </c>
      <c r="G5" s="103" t="s">
        <v>1970</v>
      </c>
      <c r="H5" s="103" t="s">
        <v>1970</v>
      </c>
      <c r="I5" s="103" t="s">
        <v>1970</v>
      </c>
      <c r="J5" s="103" t="s">
        <v>1970</v>
      </c>
      <c r="K5" s="103" t="s">
        <v>1970</v>
      </c>
      <c r="L5" s="103" t="s">
        <v>1970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1970</v>
      </c>
      <c r="G6" s="103" t="s">
        <v>1970</v>
      </c>
      <c r="H6" s="103" t="s">
        <v>1970</v>
      </c>
      <c r="I6" s="103" t="s">
        <v>1970</v>
      </c>
      <c r="J6" s="103" t="s">
        <v>1970</v>
      </c>
      <c r="K6" s="103" t="s">
        <v>1970</v>
      </c>
      <c r="L6" s="103" t="s">
        <v>1970</v>
      </c>
      <c r="M6" s="7">
        <v>1</v>
      </c>
      <c r="N6" s="108"/>
    </row>
    <row r="7" spans="2:14" ht="15.75" customHeight="1">
      <c r="B7" s="1801" t="str">
        <f>VLOOKUP(E15,SMETKA,2,FALSE)</f>
        <v>ОТЧЕТНИ ДАННИ ПО ЕБК ЗА СМЕТКИТЕ ЗА ЧУЖДИ СРЕДСТВА</v>
      </c>
      <c r="C7" s="1802"/>
      <c r="D7" s="180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1971</v>
      </c>
      <c r="F8" s="113" t="s">
        <v>925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3"/>
      <c r="C9" s="1804"/>
      <c r="D9" s="1805"/>
      <c r="E9" s="115">
        <v>44197</v>
      </c>
      <c r="F9" s="116">
        <v>44530</v>
      </c>
      <c r="G9" s="113"/>
      <c r="H9" s="1376"/>
      <c r="I9" s="1735"/>
      <c r="J9" s="1736"/>
      <c r="K9" s="113"/>
      <c r="L9" s="113"/>
      <c r="M9" s="7">
        <v>1</v>
      </c>
      <c r="N9" s="108"/>
    </row>
    <row r="10" spans="2:14" ht="15">
      <c r="B10" s="117" t="s">
        <v>1275</v>
      </c>
      <c r="C10" s="103"/>
      <c r="D10" s="104"/>
      <c r="E10" s="113"/>
      <c r="F10" s="1555" t="str">
        <f>VLOOKUP(F9,DateName,2,FALSE)</f>
        <v>ноември</v>
      </c>
      <c r="G10" s="113"/>
      <c r="H10" s="114"/>
      <c r="I10" s="1737" t="s">
        <v>1438</v>
      </c>
      <c r="J10" s="17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38"/>
      <c r="J11" s="1738"/>
      <c r="K11" s="113"/>
      <c r="L11" s="113"/>
      <c r="M11" s="7">
        <v>1</v>
      </c>
      <c r="N11" s="108"/>
    </row>
    <row r="12" spans="2:14" ht="27" customHeight="1">
      <c r="B12" s="1739" t="str">
        <f>VLOOKUP(F12,PRBK,2,FALSE)</f>
        <v>Момчилград</v>
      </c>
      <c r="C12" s="1740"/>
      <c r="D12" s="1741"/>
      <c r="E12" s="118" t="s">
        <v>1432</v>
      </c>
      <c r="F12" s="1539" t="s">
        <v>182</v>
      </c>
      <c r="G12" s="113"/>
      <c r="H12" s="114"/>
      <c r="I12" s="1738"/>
      <c r="J12" s="1738"/>
      <c r="K12" s="113"/>
      <c r="L12" s="113"/>
      <c r="M12" s="7">
        <v>1</v>
      </c>
      <c r="N12" s="108"/>
    </row>
    <row r="13" spans="2:14" ht="18" customHeight="1">
      <c r="B13" s="119" t="s">
        <v>1276</v>
      </c>
      <c r="C13" s="103"/>
      <c r="D13" s="104"/>
      <c r="E13" s="120"/>
      <c r="F13" s="114"/>
      <c r="G13" s="114" t="s">
        <v>1970</v>
      </c>
      <c r="H13" s="121"/>
      <c r="I13" s="122"/>
      <c r="J13" s="123"/>
      <c r="K13" s="123" t="s">
        <v>1970</v>
      </c>
      <c r="L13" s="123" t="s">
        <v>1970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4" t="s">
        <v>981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765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1972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982</v>
      </c>
      <c r="E19" s="1806" t="s">
        <v>729</v>
      </c>
      <c r="F19" s="1807"/>
      <c r="G19" s="1807"/>
      <c r="H19" s="1808"/>
      <c r="I19" s="1812" t="s">
        <v>730</v>
      </c>
      <c r="J19" s="1813"/>
      <c r="K19" s="1813"/>
      <c r="L19" s="1814"/>
      <c r="M19" s="7">
        <v>1</v>
      </c>
      <c r="N19" s="108"/>
    </row>
    <row r="20" spans="2:14" ht="49.5" customHeight="1">
      <c r="B20" s="134" t="s">
        <v>400</v>
      </c>
      <c r="C20" s="135" t="s">
        <v>1973</v>
      </c>
      <c r="D20" s="136" t="s">
        <v>983</v>
      </c>
      <c r="E20" s="137" t="s">
        <v>1433</v>
      </c>
      <c r="F20" s="1368" t="s">
        <v>1279</v>
      </c>
      <c r="G20" s="1369" t="s">
        <v>1280</v>
      </c>
      <c r="H20" s="1370" t="s">
        <v>1278</v>
      </c>
      <c r="I20" s="1552" t="s">
        <v>1434</v>
      </c>
      <c r="J20" s="1553" t="s">
        <v>1435</v>
      </c>
      <c r="K20" s="1554" t="s">
        <v>1436</v>
      </c>
      <c r="L20" s="1377" t="s">
        <v>1437</v>
      </c>
      <c r="M20" s="7">
        <v>1</v>
      </c>
      <c r="N20" s="138"/>
    </row>
    <row r="21" spans="2:14" ht="18.75">
      <c r="B21" s="139"/>
      <c r="C21" s="140"/>
      <c r="D21" s="141" t="s">
        <v>1974</v>
      </c>
      <c r="E21" s="142" t="s">
        <v>651</v>
      </c>
      <c r="F21" s="143" t="s">
        <v>652</v>
      </c>
      <c r="G21" s="144" t="s">
        <v>804</v>
      </c>
      <c r="H21" s="145" t="s">
        <v>805</v>
      </c>
      <c r="I21" s="143" t="s">
        <v>784</v>
      </c>
      <c r="J21" s="144" t="s">
        <v>958</v>
      </c>
      <c r="K21" s="145" t="s">
        <v>959</v>
      </c>
      <c r="L21" s="1378" t="s">
        <v>960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9" t="s">
        <v>1975</v>
      </c>
      <c r="D22" s="180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1976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739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740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741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742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9" t="s">
        <v>1977</v>
      </c>
      <c r="D28" s="1800"/>
      <c r="E28" s="133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1978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1553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1554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1555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9" t="s">
        <v>1556</v>
      </c>
      <c r="D33" s="1800"/>
      <c r="E33" s="133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1557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1558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984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743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808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9" t="s">
        <v>1551</v>
      </c>
      <c r="D39" s="1800"/>
      <c r="E39" s="133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1559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1560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1561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1562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961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962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985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1563</v>
      </c>
      <c r="D47" s="183"/>
      <c r="E47" s="133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1564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1565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1566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1567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618</v>
      </c>
      <c r="D52" s="183"/>
      <c r="E52" s="1337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619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620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621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622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623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624</v>
      </c>
      <c r="D58" s="183"/>
      <c r="E58" s="1337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625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626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627</v>
      </c>
      <c r="D61" s="183"/>
      <c r="E61" s="133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628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629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630</v>
      </c>
      <c r="D64" s="183"/>
      <c r="E64" s="1337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631</v>
      </c>
      <c r="D65" s="183"/>
      <c r="E65" s="133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632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598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633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744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634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635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1382</v>
      </c>
      <c r="D72" s="183"/>
      <c r="E72" s="1337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636</v>
      </c>
      <c r="D73" s="183"/>
      <c r="E73" s="1337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637</v>
      </c>
      <c r="D74" s="183"/>
      <c r="E74" s="1337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7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638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639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640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641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642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643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2021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2022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2023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2024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2025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2026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2039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2027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1010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1011</v>
      </c>
      <c r="D90" s="183"/>
      <c r="E90" s="1337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7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1012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661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662</v>
      </c>
      <c r="D93" s="183"/>
      <c r="E93" s="1337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7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663</v>
      </c>
      <c r="D94" s="183"/>
      <c r="E94" s="1337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7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664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665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666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667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668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669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670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1016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1017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1018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1019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1020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1021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1022</v>
      </c>
      <c r="D108" s="183"/>
      <c r="E108" s="1337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7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1023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1024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1674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952</v>
      </c>
      <c r="D112" s="183"/>
      <c r="E112" s="1337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7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1025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725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2040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953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1026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1027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986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1028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1029</v>
      </c>
      <c r="D121" s="183"/>
      <c r="E121" s="1337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7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1030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1031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1032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987</v>
      </c>
      <c r="D125" s="183"/>
      <c r="E125" s="1337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7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1033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817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818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819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820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821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822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823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1675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824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825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826</v>
      </c>
      <c r="D137" s="183"/>
      <c r="E137" s="1337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7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827</v>
      </c>
      <c r="D138" s="183"/>
      <c r="E138" s="1337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1746</v>
      </c>
      <c r="D139" s="183"/>
      <c r="E139" s="1337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7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1747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1748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1749</v>
      </c>
      <c r="D142" s="183"/>
      <c r="E142" s="1337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7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599</v>
      </c>
      <c r="D151" s="183"/>
      <c r="E151" s="1337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7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600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601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602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603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604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605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606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607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1676</v>
      </c>
      <c r="D160" s="183"/>
      <c r="E160" s="1337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7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1677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1678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1679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1680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1681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1682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1683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997</v>
      </c>
      <c r="C169" s="208" t="s">
        <v>828</v>
      </c>
      <c r="D169" s="209" t="s">
        <v>998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608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7" t="str">
        <f>$B$7</f>
        <v>ОТЧЕТНИ ДАННИ ПО ЕБК ЗА СМЕТКИТЕ ЗА ЧУЖДИ СРЕДСТВА</v>
      </c>
      <c r="C174" s="1798"/>
      <c r="D174" s="179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1971</v>
      </c>
      <c r="F175" s="225" t="s">
        <v>925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2">
        <f>$B$9</f>
        <v>0</v>
      </c>
      <c r="C176" s="1733"/>
      <c r="D176" s="1734"/>
      <c r="E176" s="115">
        <f>$E$9</f>
        <v>44197</v>
      </c>
      <c r="F176" s="226">
        <f>$F$9</f>
        <v>44530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9" t="str">
        <f>$B$12</f>
        <v>Момчилград</v>
      </c>
      <c r="C179" s="1740"/>
      <c r="D179" s="1741"/>
      <c r="E179" s="231" t="s">
        <v>980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981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1972</v>
      </c>
      <c r="I182" s="244"/>
      <c r="J182" s="244"/>
      <c r="K182" s="244"/>
      <c r="L182" s="1338" t="s">
        <v>1972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829</v>
      </c>
      <c r="E183" s="1806" t="s">
        <v>731</v>
      </c>
      <c r="F183" s="1807"/>
      <c r="G183" s="1807"/>
      <c r="H183" s="1808"/>
      <c r="I183" s="1815" t="s">
        <v>732</v>
      </c>
      <c r="J183" s="1816"/>
      <c r="K183" s="1816"/>
      <c r="L183" s="1817"/>
      <c r="M183" s="7">
        <v>1</v>
      </c>
      <c r="N183" s="224"/>
    </row>
    <row r="184" spans="2:14" s="10" customFormat="1" ht="44.25" customHeight="1" thickBot="1">
      <c r="B184" s="250" t="s">
        <v>400</v>
      </c>
      <c r="C184" s="251" t="s">
        <v>1973</v>
      </c>
      <c r="D184" s="252" t="s">
        <v>1165</v>
      </c>
      <c r="E184" s="137" t="str">
        <f aca="true" t="shared" si="40" ref="E184:L185">E20</f>
        <v>Уточнен план                Общо</v>
      </c>
      <c r="F184" s="1368" t="str">
        <f t="shared" si="40"/>
        <v>държавни дейности</v>
      </c>
      <c r="G184" s="1369" t="str">
        <f t="shared" si="40"/>
        <v>местни дейности</v>
      </c>
      <c r="H184" s="1370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830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95" t="s">
        <v>831</v>
      </c>
      <c r="D187" s="179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832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833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91" t="s">
        <v>834</v>
      </c>
      <c r="D190" s="179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835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836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1083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1084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1085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93" t="s">
        <v>671</v>
      </c>
      <c r="D196" s="179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672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961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673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674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963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675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676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91" t="s">
        <v>677</v>
      </c>
      <c r="D205" s="179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678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679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680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681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682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683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684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685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686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687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964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688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1277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689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1000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1717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690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4" t="s">
        <v>1684</v>
      </c>
      <c r="D223" s="177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1001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1002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1003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4" t="s">
        <v>809</v>
      </c>
      <c r="D227" s="177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691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692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693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694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695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4" t="s">
        <v>696</v>
      </c>
      <c r="D233" s="177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1718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697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4" t="s">
        <v>698</v>
      </c>
      <c r="D236" s="177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7" t="s">
        <v>699</v>
      </c>
      <c r="D237" s="178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7" t="s">
        <v>1636</v>
      </c>
      <c r="D238" s="178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7" t="s">
        <v>1848</v>
      </c>
      <c r="D239" s="178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4" t="s">
        <v>1637</v>
      </c>
      <c r="D240" s="177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609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1638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1639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1640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1641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610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1642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1643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2069</v>
      </c>
      <c r="D249" s="68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1644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803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1645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1849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728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4" t="s">
        <v>1646</v>
      </c>
      <c r="D255" s="177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4" t="s">
        <v>1647</v>
      </c>
      <c r="D256" s="177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4" t="s">
        <v>1648</v>
      </c>
      <c r="D257" s="177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4" t="s">
        <v>1649</v>
      </c>
      <c r="D258" s="177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1650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1651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1652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1653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1654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1655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4" t="s">
        <v>1853</v>
      </c>
      <c r="D265" s="177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1656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1657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1658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4" t="s">
        <v>1850</v>
      </c>
      <c r="D269" s="177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4" t="s">
        <v>1851</v>
      </c>
      <c r="D270" s="177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7" t="s">
        <v>1659</v>
      </c>
      <c r="D271" s="178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4" t="s">
        <v>1685</v>
      </c>
      <c r="D272" s="177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1686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1687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2" t="s">
        <v>1660</v>
      </c>
      <c r="D275" s="177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72" t="s">
        <v>1661</v>
      </c>
      <c r="D276" s="177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1662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1663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1106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1107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1108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1109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1110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2" t="s">
        <v>1111</v>
      </c>
      <c r="D284" s="177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1719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1112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2" t="s">
        <v>773</v>
      </c>
      <c r="D287" s="177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4" t="s">
        <v>774</v>
      </c>
      <c r="D288" s="177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775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776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777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778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6" t="s">
        <v>1004</v>
      </c>
      <c r="D293" s="177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779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780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781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86" t="s">
        <v>782</v>
      </c>
      <c r="D297" s="1775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997</v>
      </c>
      <c r="C301" s="392" t="s">
        <v>828</v>
      </c>
      <c r="D301" s="393" t="s">
        <v>1005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78"/>
      <c r="C306" s="1779"/>
      <c r="D306" s="177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0"/>
      <c r="C308" s="1779"/>
      <c r="D308" s="177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0"/>
      <c r="C311" s="1779"/>
      <c r="D311" s="177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3"/>
      <c r="C344" s="1783"/>
      <c r="D344" s="178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2" t="str">
        <f>$B$7</f>
        <v>ОТЧЕТНИ ДАННИ ПО ЕБК ЗА СМЕТКИТЕ ЗА ЧУЖДИ СРЕДСТВА</v>
      </c>
      <c r="C348" s="1742"/>
      <c r="D348" s="174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979</v>
      </c>
      <c r="F349" s="405" t="s">
        <v>925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2">
        <f>$B$9</f>
        <v>0</v>
      </c>
      <c r="C350" s="1733"/>
      <c r="D350" s="1734"/>
      <c r="E350" s="115">
        <f>$E$9</f>
        <v>44197</v>
      </c>
      <c r="F350" s="406">
        <f>$F$9</f>
        <v>44530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9" t="str">
        <f>$B$12</f>
        <v>Момчилград</v>
      </c>
      <c r="C353" s="1740"/>
      <c r="D353" s="1741"/>
      <c r="E353" s="409" t="s">
        <v>980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1972</v>
      </c>
      <c r="I356" s="244"/>
      <c r="J356" s="244"/>
      <c r="K356" s="244"/>
      <c r="L356" s="246" t="s">
        <v>1972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1006</v>
      </c>
      <c r="E357" s="1818" t="s">
        <v>733</v>
      </c>
      <c r="F357" s="1819"/>
      <c r="G357" s="1819"/>
      <c r="H357" s="1820"/>
      <c r="I357" s="417" t="s">
        <v>734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400</v>
      </c>
      <c r="C358" s="422" t="s">
        <v>1973</v>
      </c>
      <c r="D358" s="423" t="s">
        <v>1165</v>
      </c>
      <c r="E358" s="137" t="str">
        <f aca="true" t="shared" si="78" ref="E358:L359">E20</f>
        <v>Уточнен план                Общо</v>
      </c>
      <c r="F358" s="1368" t="str">
        <f t="shared" si="78"/>
        <v>държавни дейности</v>
      </c>
      <c r="G358" s="1369" t="str">
        <f t="shared" si="78"/>
        <v>местни дейности</v>
      </c>
      <c r="H358" s="1370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1007</v>
      </c>
      <c r="C359" s="429"/>
      <c r="D359" s="430" t="s">
        <v>1166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84" t="s">
        <v>1688</v>
      </c>
      <c r="D361" s="1785"/>
      <c r="E361" s="1339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9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1689</v>
      </c>
      <c r="E362" s="1340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0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1690</v>
      </c>
      <c r="E363" s="1341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1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1743</v>
      </c>
      <c r="E364" s="1341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1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1744</v>
      </c>
      <c r="E365" s="1341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1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1691</v>
      </c>
      <c r="E366" s="1341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1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1692</v>
      </c>
      <c r="E367" s="1342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2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1693</v>
      </c>
      <c r="E368" s="1343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3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1694</v>
      </c>
      <c r="E369" s="1342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2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1695</v>
      </c>
      <c r="E370" s="1343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3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1696</v>
      </c>
      <c r="E371" s="1341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1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1697</v>
      </c>
      <c r="E372" s="1341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1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1698</v>
      </c>
      <c r="E373" s="1341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1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1720</v>
      </c>
      <c r="E374" s="1344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4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27" t="s">
        <v>1699</v>
      </c>
      <c r="D375" s="1728"/>
      <c r="E375" s="1339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9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1008</v>
      </c>
      <c r="E376" s="1345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5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1009</v>
      </c>
      <c r="E377" s="1343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3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1390</v>
      </c>
      <c r="E378" s="1341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1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1700</v>
      </c>
      <c r="E379" s="1341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1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2076</v>
      </c>
      <c r="E380" s="1341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1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2075</v>
      </c>
      <c r="E381" s="1346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6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596</v>
      </c>
      <c r="E382" s="1347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7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27" t="s">
        <v>1721</v>
      </c>
      <c r="D383" s="1728"/>
      <c r="E383" s="1339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9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1701</v>
      </c>
      <c r="E384" s="1340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0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1664</v>
      </c>
      <c r="E385" s="1342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2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1722</v>
      </c>
      <c r="E386" s="1343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3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1723</v>
      </c>
      <c r="E387" s="1344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4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27" t="s">
        <v>1665</v>
      </c>
      <c r="D388" s="1728"/>
      <c r="E388" s="1339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9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1739</v>
      </c>
      <c r="E389" s="1340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40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1740</v>
      </c>
      <c r="E390" s="1344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4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27" t="s">
        <v>1666</v>
      </c>
      <c r="D391" s="1728"/>
      <c r="E391" s="1339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9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785</v>
      </c>
      <c r="E392" s="1340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40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786</v>
      </c>
      <c r="E393" s="1341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1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1086</v>
      </c>
      <c r="E394" s="1348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8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1667</v>
      </c>
      <c r="E395" s="1349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9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27" t="s">
        <v>1668</v>
      </c>
      <c r="D396" s="1728"/>
      <c r="E396" s="1339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9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597</v>
      </c>
      <c r="E397" s="1340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40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726</v>
      </c>
      <c r="E398" s="1344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4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27" t="s">
        <v>1669</v>
      </c>
      <c r="D399" s="1728"/>
      <c r="E399" s="1339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9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597</v>
      </c>
      <c r="E400" s="1340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40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1741</v>
      </c>
      <c r="E401" s="1344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4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27" t="s">
        <v>1391</v>
      </c>
      <c r="D402" s="1728"/>
      <c r="E402" s="1339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9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1742</v>
      </c>
      <c r="E403" s="1340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0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1741</v>
      </c>
      <c r="E404" s="1344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4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27" t="s">
        <v>768</v>
      </c>
      <c r="D405" s="1728"/>
      <c r="E405" s="1339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9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27" t="s">
        <v>769</v>
      </c>
      <c r="D406" s="1728"/>
      <c r="E406" s="1339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9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1670</v>
      </c>
      <c r="E407" s="1340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40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1671</v>
      </c>
      <c r="E408" s="1344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4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27" t="s">
        <v>787</v>
      </c>
      <c r="D409" s="1728"/>
      <c r="E409" s="1339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9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788</v>
      </c>
      <c r="E410" s="1340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0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1724</v>
      </c>
      <c r="E411" s="1344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4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27" t="s">
        <v>1672</v>
      </c>
      <c r="D412" s="1728"/>
      <c r="E412" s="1339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9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789</v>
      </c>
      <c r="E413" s="1350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0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770</v>
      </c>
      <c r="E414" s="1348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8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644</v>
      </c>
      <c r="E415" s="1348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8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1392</v>
      </c>
      <c r="E416" s="1348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8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790</v>
      </c>
      <c r="E417" s="1348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8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791</v>
      </c>
      <c r="E418" s="1344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4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997</v>
      </c>
      <c r="C419" s="492" t="s">
        <v>828</v>
      </c>
      <c r="D419" s="493" t="s">
        <v>1393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1394</v>
      </c>
      <c r="C420" s="497"/>
      <c r="D420" s="498" t="s">
        <v>1167</v>
      </c>
      <c r="E420" s="1351"/>
      <c r="F420" s="499"/>
      <c r="G420" s="499"/>
      <c r="H420" s="500"/>
      <c r="I420" s="499"/>
      <c r="J420" s="501"/>
      <c r="K420" s="501"/>
      <c r="L420" s="1366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2"/>
      <c r="F421" s="505"/>
      <c r="G421" s="505"/>
      <c r="H421" s="506"/>
      <c r="I421" s="505"/>
      <c r="J421" s="507"/>
      <c r="K421" s="507"/>
      <c r="L421" s="1367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27" t="s">
        <v>854</v>
      </c>
      <c r="D422" s="1728"/>
      <c r="E422" s="1339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9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27" t="s">
        <v>792</v>
      </c>
      <c r="D423" s="1728"/>
      <c r="E423" s="1339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9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27" t="s">
        <v>1673</v>
      </c>
      <c r="D424" s="1728"/>
      <c r="E424" s="1339">
        <f>F424+G424+H424</f>
        <v>0</v>
      </c>
      <c r="F424" s="1421">
        <v>0</v>
      </c>
      <c r="G424" s="1565">
        <v>0</v>
      </c>
      <c r="H424" s="1423">
        <v>0</v>
      </c>
      <c r="I424" s="1421">
        <v>0</v>
      </c>
      <c r="J424" s="1565">
        <v>0</v>
      </c>
      <c r="K424" s="1423">
        <v>0</v>
      </c>
      <c r="L424" s="1339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27" t="s">
        <v>771</v>
      </c>
      <c r="D425" s="1728"/>
      <c r="E425" s="1339">
        <f>F425+G425+H425</f>
        <v>0</v>
      </c>
      <c r="F425" s="1421">
        <v>0</v>
      </c>
      <c r="G425" s="1565">
        <v>0</v>
      </c>
      <c r="H425" s="1564">
        <v>0</v>
      </c>
      <c r="I425" s="1421">
        <v>0</v>
      </c>
      <c r="J425" s="1565">
        <v>0</v>
      </c>
      <c r="K425" s="1564">
        <v>0</v>
      </c>
      <c r="L425" s="1339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27" t="s">
        <v>1395</v>
      </c>
      <c r="D426" s="1728"/>
      <c r="E426" s="1339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9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793</v>
      </c>
      <c r="E427" s="1340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0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1396</v>
      </c>
      <c r="E428" s="1353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3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997</v>
      </c>
      <c r="C429" s="509" t="s">
        <v>828</v>
      </c>
      <c r="D429" s="510" t="s">
        <v>1397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81" t="str">
        <f>$B$7</f>
        <v>ОТЧЕТНИ ДАННИ ПО ЕБК ЗА СМЕТКИТЕ ЗА ЧУЖДИ СРЕДСТВА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979</v>
      </c>
      <c r="F434" s="405" t="s">
        <v>925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2">
        <f>$B$9</f>
        <v>0</v>
      </c>
      <c r="C435" s="1733"/>
      <c r="D435" s="1734"/>
      <c r="E435" s="115">
        <f>$E$9</f>
        <v>44197</v>
      </c>
      <c r="F435" s="406">
        <f>$F$9</f>
        <v>44530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39" t="str">
        <f>$B$12</f>
        <v>Момчилград</v>
      </c>
      <c r="C438" s="1740"/>
      <c r="D438" s="1741"/>
      <c r="E438" s="409" t="s">
        <v>980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981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1972</v>
      </c>
      <c r="I441" s="244"/>
      <c r="J441" s="244"/>
      <c r="K441" s="244"/>
      <c r="L441" s="1338" t="s">
        <v>1972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806" t="s">
        <v>735</v>
      </c>
      <c r="F442" s="1807"/>
      <c r="G442" s="1807"/>
      <c r="H442" s="1808"/>
      <c r="I442" s="521" t="s">
        <v>736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975</v>
      </c>
      <c r="E443" s="137" t="str">
        <f aca="true" t="shared" si="98" ref="E443:L444">E20</f>
        <v>Уточнен план                Общо</v>
      </c>
      <c r="F443" s="1368" t="str">
        <f t="shared" si="98"/>
        <v>държавни дейности</v>
      </c>
      <c r="G443" s="1369" t="str">
        <f t="shared" si="98"/>
        <v>местни дейности</v>
      </c>
      <c r="H443" s="1370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976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977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978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70" t="str">
        <f>$B$7</f>
        <v>ОТЧЕТНИ ДАННИ ПО ЕБК ЗА СМЕТКИТЕ ЗА ЧУЖДИ СРЕДСТВА</v>
      </c>
      <c r="C449" s="1771"/>
      <c r="D449" s="177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979</v>
      </c>
      <c r="F450" s="405" t="s">
        <v>925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2">
        <f>$B$9</f>
        <v>0</v>
      </c>
      <c r="C451" s="1733"/>
      <c r="D451" s="1734"/>
      <c r="E451" s="115">
        <f>$E$9</f>
        <v>44197</v>
      </c>
      <c r="F451" s="406">
        <f>$F$9</f>
        <v>44530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39" t="str">
        <f>$B$12</f>
        <v>Момчилград</v>
      </c>
      <c r="C454" s="1740"/>
      <c r="D454" s="1741"/>
      <c r="E454" s="409" t="s">
        <v>980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981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1972</v>
      </c>
      <c r="I457" s="244"/>
      <c r="J457" s="244"/>
      <c r="K457" s="244"/>
      <c r="L457" s="1338" t="s">
        <v>1972</v>
      </c>
      <c r="M457" s="7">
        <v>1</v>
      </c>
      <c r="N457" s="517"/>
    </row>
    <row r="458" spans="1:14" ht="22.5" customHeight="1">
      <c r="A458" s="23"/>
      <c r="B458" s="560" t="s">
        <v>1398</v>
      </c>
      <c r="C458" s="561"/>
      <c r="D458" s="562"/>
      <c r="E458" s="1809" t="s">
        <v>737</v>
      </c>
      <c r="F458" s="1810"/>
      <c r="G458" s="1810"/>
      <c r="H458" s="1811"/>
      <c r="I458" s="563" t="s">
        <v>738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400</v>
      </c>
      <c r="C459" s="567" t="s">
        <v>1973</v>
      </c>
      <c r="D459" s="568" t="s">
        <v>1165</v>
      </c>
      <c r="E459" s="1364" t="str">
        <f aca="true" t="shared" si="101" ref="E459:L460">E20</f>
        <v>Уточнен план                Общо</v>
      </c>
      <c r="F459" s="1368" t="str">
        <f t="shared" si="101"/>
        <v>държавни дейности</v>
      </c>
      <c r="G459" s="1369" t="str">
        <f t="shared" si="101"/>
        <v>местни дейности</v>
      </c>
      <c r="H459" s="1370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783</v>
      </c>
      <c r="E460" s="1365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29" t="s">
        <v>855</v>
      </c>
      <c r="D461" s="1730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772</v>
      </c>
      <c r="E462" s="1340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0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1245</v>
      </c>
      <c r="E463" s="1341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1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1246</v>
      </c>
      <c r="E464" s="1344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4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66" t="s">
        <v>1247</v>
      </c>
      <c r="D465" s="1766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1248</v>
      </c>
      <c r="E466" s="1340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0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1249</v>
      </c>
      <c r="E467" s="1344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4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66" t="s">
        <v>611</v>
      </c>
      <c r="D468" s="1766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612</v>
      </c>
      <c r="E469" s="1354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4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613</v>
      </c>
      <c r="E470" s="1353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3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29" t="s">
        <v>1250</v>
      </c>
      <c r="D471" s="1730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1251</v>
      </c>
      <c r="E472" s="1355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5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1252</v>
      </c>
      <c r="E473" s="1356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6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1253</v>
      </c>
      <c r="E474" s="1357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7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1254</v>
      </c>
      <c r="E475" s="1354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4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1255</v>
      </c>
      <c r="E476" s="1341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1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1256</v>
      </c>
      <c r="E477" s="1353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3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67" t="s">
        <v>1257</v>
      </c>
      <c r="D478" s="1768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1258</v>
      </c>
      <c r="E479" s="1354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4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1259</v>
      </c>
      <c r="E480" s="1353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3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60" t="s">
        <v>1399</v>
      </c>
      <c r="D481" s="1760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1260</v>
      </c>
      <c r="E482" s="1354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4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1261</v>
      </c>
      <c r="E483" s="1341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1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1262</v>
      </c>
      <c r="E484" s="1341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1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1263</v>
      </c>
      <c r="E485" s="1353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3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1264</v>
      </c>
      <c r="E486" s="1343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3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1265</v>
      </c>
      <c r="E487" s="1341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1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1266</v>
      </c>
      <c r="E488" s="1341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1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1702</v>
      </c>
      <c r="E489" s="1342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2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1400</v>
      </c>
      <c r="E490" s="1343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3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1401</v>
      </c>
      <c r="E491" s="1341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1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1402</v>
      </c>
      <c r="E492" s="1341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1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1403</v>
      </c>
      <c r="E493" s="1342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2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1552</v>
      </c>
      <c r="E494" s="1358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8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1703</v>
      </c>
      <c r="E495" s="1354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4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1704</v>
      </c>
      <c r="E496" s="1344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4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59" t="s">
        <v>1404</v>
      </c>
      <c r="D497" s="1769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1705</v>
      </c>
      <c r="E498" s="1340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40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1706</v>
      </c>
      <c r="E499" s="1342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2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1707</v>
      </c>
      <c r="E500" s="1343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3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361</v>
      </c>
      <c r="E501" s="1344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4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59" t="s">
        <v>362</v>
      </c>
      <c r="D502" s="1769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1" t="s">
        <v>1405</v>
      </c>
      <c r="D503" s="1731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363</v>
      </c>
      <c r="E504" s="1340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0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364</v>
      </c>
      <c r="E505" s="1353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3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365</v>
      </c>
      <c r="E506" s="1343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3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366</v>
      </c>
      <c r="E507" s="1342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2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367</v>
      </c>
      <c r="E508" s="1343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3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368</v>
      </c>
      <c r="E509" s="1342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2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369</v>
      </c>
      <c r="E510" s="1343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3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370</v>
      </c>
      <c r="E511" s="1344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4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60" t="s">
        <v>371</v>
      </c>
      <c r="D512" s="1760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372</v>
      </c>
      <c r="E513" s="1340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0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373</v>
      </c>
      <c r="E514" s="1341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1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374</v>
      </c>
      <c r="E515" s="1344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4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60" t="s">
        <v>375</v>
      </c>
      <c r="D516" s="1760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376</v>
      </c>
      <c r="E517" s="1345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5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377</v>
      </c>
      <c r="E518" s="1343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3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378</v>
      </c>
      <c r="E519" s="1342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2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1979</v>
      </c>
      <c r="E520" s="1359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9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60" t="s">
        <v>1406</v>
      </c>
      <c r="D521" s="1765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1708</v>
      </c>
      <c r="E522" s="1340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40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1709</v>
      </c>
      <c r="E523" s="1344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4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59" t="s">
        <v>1407</v>
      </c>
      <c r="D524" s="1753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1713</v>
      </c>
      <c r="E525" s="1350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50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1714</v>
      </c>
      <c r="E526" s="1348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8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1408</v>
      </c>
      <c r="E527" s="1348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8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1710</v>
      </c>
      <c r="E528" s="1348">
        <f t="shared" si="121"/>
        <v>0</v>
      </c>
      <c r="F528" s="158"/>
      <c r="G528" s="159"/>
      <c r="H528" s="584">
        <v>0</v>
      </c>
      <c r="I528" s="158"/>
      <c r="J528" s="159"/>
      <c r="K528" s="584">
        <v>0</v>
      </c>
      <c r="L528" s="1348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1711</v>
      </c>
      <c r="E529" s="1348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8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1712</v>
      </c>
      <c r="E530" s="1349">
        <f t="shared" si="121"/>
        <v>0</v>
      </c>
      <c r="F530" s="173"/>
      <c r="G530" s="174"/>
      <c r="H530" s="596">
        <v>0</v>
      </c>
      <c r="I530" s="173"/>
      <c r="J530" s="174"/>
      <c r="K530" s="596">
        <v>0</v>
      </c>
      <c r="L530" s="1349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57" t="s">
        <v>1725</v>
      </c>
      <c r="D531" s="1758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1281</v>
      </c>
      <c r="E532" s="1350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50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1282</v>
      </c>
      <c r="E533" s="1348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8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794</v>
      </c>
      <c r="E534" s="1349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9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60" t="s">
        <v>1409</v>
      </c>
      <c r="D535" s="1760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64" t="s">
        <v>1410</v>
      </c>
      <c r="D536" s="1764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1982</v>
      </c>
      <c r="E537" s="1340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0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1983</v>
      </c>
      <c r="E538" s="1341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1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1984</v>
      </c>
      <c r="E539" s="1341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1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1985</v>
      </c>
      <c r="E540" s="1344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4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52" t="s">
        <v>1411</v>
      </c>
      <c r="D541" s="1753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1986</v>
      </c>
      <c r="E542" s="1350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0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1987</v>
      </c>
      <c r="E543" s="1349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9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60" t="s">
        <v>1412</v>
      </c>
      <c r="D544" s="1760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9773</v>
      </c>
      <c r="K544" s="580">
        <f t="shared" si="127"/>
        <v>0</v>
      </c>
      <c r="L544" s="577">
        <f t="shared" si="127"/>
        <v>9773</v>
      </c>
      <c r="M544" s="7">
        <f t="shared" si="122"/>
        <v>1</v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1283</v>
      </c>
      <c r="E545" s="1350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0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1988</v>
      </c>
      <c r="E546" s="1346">
        <f t="shared" si="124"/>
        <v>0</v>
      </c>
      <c r="F546" s="448"/>
      <c r="G546" s="449"/>
      <c r="H546" s="596">
        <v>0</v>
      </c>
      <c r="I546" s="448"/>
      <c r="J546" s="449">
        <v>9773</v>
      </c>
      <c r="K546" s="596">
        <v>0</v>
      </c>
      <c r="L546" s="1346">
        <f t="shared" si="116"/>
        <v>9773</v>
      </c>
      <c r="M546" s="7">
        <f t="shared" si="122"/>
        <v>1</v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1284</v>
      </c>
      <c r="E547" s="1360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0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1285</v>
      </c>
      <c r="E548" s="1346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6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1989</v>
      </c>
      <c r="E549" s="1360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60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1290</v>
      </c>
      <c r="E550" s="1348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8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1291</v>
      </c>
      <c r="E551" s="1348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8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1292</v>
      </c>
      <c r="E552" s="1348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8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1293</v>
      </c>
      <c r="E553" s="1348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8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1294</v>
      </c>
      <c r="E554" s="1348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8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1295</v>
      </c>
      <c r="E555" s="1348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8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1296</v>
      </c>
      <c r="E556" s="1346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6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1297</v>
      </c>
      <c r="E557" s="1361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1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1413</v>
      </c>
      <c r="E558" s="1360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0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1414</v>
      </c>
      <c r="E559" s="1348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8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1415</v>
      </c>
      <c r="E560" s="1348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8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1416</v>
      </c>
      <c r="E561" s="1346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6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1417</v>
      </c>
      <c r="E562" s="1360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60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1418</v>
      </c>
      <c r="E563" s="1346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6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1419</v>
      </c>
      <c r="E564" s="1360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0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1420</v>
      </c>
      <c r="E565" s="1349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9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52" t="s">
        <v>1421</v>
      </c>
      <c r="D566" s="1752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-9773</v>
      </c>
      <c r="K566" s="580">
        <f t="shared" si="128"/>
        <v>0</v>
      </c>
      <c r="L566" s="577">
        <f t="shared" si="128"/>
        <v>-9773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1298</v>
      </c>
      <c r="E567" s="1340">
        <f t="shared" si="124"/>
        <v>0</v>
      </c>
      <c r="F567" s="152"/>
      <c r="G567" s="153"/>
      <c r="H567" s="583">
        <v>0</v>
      </c>
      <c r="I567" s="152"/>
      <c r="J567" s="153">
        <v>259324</v>
      </c>
      <c r="K567" s="583">
        <v>0</v>
      </c>
      <c r="L567" s="1340">
        <f t="shared" si="116"/>
        <v>259324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1299</v>
      </c>
      <c r="E568" s="1341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1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954</v>
      </c>
      <c r="E569" s="1341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1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955</v>
      </c>
      <c r="E570" s="1341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1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1300</v>
      </c>
      <c r="E571" s="1341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1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1301</v>
      </c>
      <c r="E572" s="1344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4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1302</v>
      </c>
      <c r="E573" s="1354">
        <f t="shared" si="124"/>
        <v>0</v>
      </c>
      <c r="F573" s="152"/>
      <c r="G573" s="153"/>
      <c r="H573" s="1578">
        <v>0</v>
      </c>
      <c r="I573" s="152"/>
      <c r="J573" s="153">
        <v>-269097</v>
      </c>
      <c r="K573" s="1578">
        <v>0</v>
      </c>
      <c r="L573" s="1354">
        <f t="shared" si="129"/>
        <v>-269097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1303</v>
      </c>
      <c r="E574" s="1341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1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956</v>
      </c>
      <c r="E575" s="1341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1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957</v>
      </c>
      <c r="E576" s="1341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1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1304</v>
      </c>
      <c r="E577" s="1341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1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1305</v>
      </c>
      <c r="E578" s="1341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1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1306</v>
      </c>
      <c r="E579" s="1356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6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1307</v>
      </c>
      <c r="E580" s="1357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7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1422</v>
      </c>
      <c r="E581" s="1343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3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1423</v>
      </c>
      <c r="E582" s="1341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1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1424</v>
      </c>
      <c r="E583" s="1341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1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1425</v>
      </c>
      <c r="E584" s="1342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2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922</v>
      </c>
      <c r="E585" s="1362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2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52" t="s">
        <v>1426</v>
      </c>
      <c r="D586" s="1753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1427</v>
      </c>
      <c r="E587" s="1340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40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1428</v>
      </c>
      <c r="E588" s="1342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2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1429</v>
      </c>
      <c r="E589" s="1343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3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1430</v>
      </c>
      <c r="E590" s="1344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4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52" t="s">
        <v>923</v>
      </c>
      <c r="D591" s="1753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1286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0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1287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1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1288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1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1289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3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924</v>
      </c>
      <c r="E596" s="1363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3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997</v>
      </c>
      <c r="C597" s="659" t="s">
        <v>828</v>
      </c>
      <c r="D597" s="660" t="s">
        <v>1431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966</v>
      </c>
      <c r="G600" s="1761" t="s">
        <v>766</v>
      </c>
      <c r="H600" s="1762"/>
      <c r="I600" s="1762"/>
      <c r="J600" s="1763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46" t="s">
        <v>967</v>
      </c>
      <c r="H601" s="1746"/>
      <c r="I601" s="1746"/>
      <c r="J601" s="1746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968</v>
      </c>
      <c r="D603" s="1646" t="s">
        <v>1308</v>
      </c>
      <c r="E603" s="669"/>
      <c r="F603" s="218" t="s">
        <v>969</v>
      </c>
      <c r="G603" s="1747" t="s">
        <v>767</v>
      </c>
      <c r="H603" s="1748"/>
      <c r="I603" s="1748"/>
      <c r="J603" s="1749"/>
      <c r="K603" s="103"/>
      <c r="L603" s="228"/>
      <c r="M603" s="7">
        <v>1</v>
      </c>
      <c r="N603" s="517"/>
    </row>
    <row r="604" spans="1:14" ht="21.75" customHeight="1">
      <c r="A604" s="23"/>
      <c r="B604" s="1750" t="s">
        <v>970</v>
      </c>
      <c r="C604" s="1751"/>
      <c r="D604" s="670" t="s">
        <v>971</v>
      </c>
      <c r="E604" s="671"/>
      <c r="F604" s="672"/>
      <c r="G604" s="1746" t="s">
        <v>967</v>
      </c>
      <c r="H604" s="1746"/>
      <c r="I604" s="1746"/>
      <c r="J604" s="1746"/>
      <c r="K604" s="103"/>
      <c r="L604" s="228"/>
      <c r="M604" s="7">
        <v>1</v>
      </c>
      <c r="N604" s="517"/>
    </row>
    <row r="605" spans="1:14" ht="24.75" customHeight="1">
      <c r="A605" s="36"/>
      <c r="B605" s="1754">
        <v>44539</v>
      </c>
      <c r="C605" s="1755"/>
      <c r="D605" s="673" t="s">
        <v>972</v>
      </c>
      <c r="E605" s="674"/>
      <c r="F605" s="675"/>
      <c r="G605" s="676" t="s">
        <v>973</v>
      </c>
      <c r="H605" s="1756"/>
      <c r="I605" s="1744"/>
      <c r="J605" s="1745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3"/>
      <c r="P606" s="683"/>
      <c r="Q606" s="683"/>
      <c r="R606" s="683"/>
      <c r="S606" s="683"/>
      <c r="T606" s="683"/>
      <c r="U606" s="683"/>
      <c r="V606" s="683"/>
      <c r="W606" s="683"/>
      <c r="X606" s="683"/>
      <c r="Y606" s="683"/>
      <c r="Z606" s="683"/>
      <c r="AA606" s="683"/>
      <c r="AB606" s="683"/>
      <c r="AC606" s="683"/>
      <c r="AD606" s="683"/>
      <c r="AE606" s="683"/>
      <c r="AF606" s="683"/>
      <c r="AG606" s="683"/>
      <c r="AH606" s="683"/>
      <c r="AI606" s="683"/>
      <c r="AJ606" s="683"/>
      <c r="AK606" s="683"/>
      <c r="AL606" s="683"/>
      <c r="AM606" s="683"/>
      <c r="AN606" s="683"/>
      <c r="AO606" s="683"/>
      <c r="AP606" s="683"/>
      <c r="AQ606" s="683"/>
      <c r="AR606" s="683"/>
      <c r="AS606" s="683"/>
      <c r="AT606" s="683"/>
      <c r="AU606" s="683"/>
      <c r="AV606" s="683"/>
      <c r="AW606" s="683"/>
      <c r="AX606" s="683"/>
      <c r="AY606" s="683"/>
      <c r="AZ606" s="683"/>
      <c r="BA606" s="683"/>
      <c r="BB606" s="683"/>
      <c r="BC606" s="683"/>
      <c r="BD606" s="683"/>
      <c r="BE606" s="683"/>
      <c r="BF606" s="683"/>
      <c r="BG606" s="683"/>
      <c r="BH606" s="683"/>
      <c r="BI606" s="683"/>
      <c r="BJ606" s="683"/>
      <c r="BK606" s="683"/>
      <c r="BL606" s="683"/>
      <c r="BM606" s="683"/>
      <c r="BN606" s="683"/>
      <c r="BO606" s="683"/>
      <c r="BP606" s="683"/>
      <c r="BQ606" s="683"/>
      <c r="BR606" s="683"/>
      <c r="BS606" s="683"/>
      <c r="BT606" s="683"/>
      <c r="BU606" s="683"/>
      <c r="BV606" s="683"/>
      <c r="BW606" s="683"/>
      <c r="BX606" s="683"/>
      <c r="BY606" s="683"/>
      <c r="BZ606" s="683"/>
      <c r="CA606" s="683"/>
      <c r="CB606" s="683"/>
      <c r="CC606" s="683"/>
      <c r="CD606" s="683"/>
      <c r="CE606" s="683"/>
      <c r="CF606" s="683"/>
      <c r="CG606" s="683"/>
      <c r="CH606" s="683"/>
      <c r="CI606" s="683"/>
      <c r="CJ606" s="683"/>
      <c r="CK606" s="683"/>
      <c r="CL606" s="683"/>
      <c r="CM606" s="683"/>
      <c r="CN606" s="683"/>
      <c r="CO606" s="683"/>
      <c r="CP606" s="683"/>
      <c r="CQ606" s="683"/>
      <c r="CR606" s="683"/>
      <c r="CS606" s="683"/>
      <c r="CT606" s="683"/>
      <c r="CU606" s="683"/>
      <c r="CV606" s="683"/>
      <c r="CW606" s="683"/>
      <c r="CX606" s="683"/>
      <c r="CY606" s="683"/>
      <c r="CZ606" s="683"/>
      <c r="DA606" s="683"/>
      <c r="DB606" s="683"/>
      <c r="DC606" s="683"/>
      <c r="DD606" s="683"/>
      <c r="DE606" s="683"/>
      <c r="DF606" s="683"/>
      <c r="DG606" s="683"/>
      <c r="DH606" s="683"/>
      <c r="DI606" s="683"/>
      <c r="DJ606" s="683"/>
      <c r="DK606" s="683"/>
      <c r="DL606" s="683"/>
      <c r="DM606" s="683"/>
      <c r="DN606" s="683"/>
      <c r="DO606" s="683"/>
      <c r="DP606" s="683"/>
      <c r="DQ606" s="683"/>
      <c r="DR606" s="683"/>
      <c r="DS606" s="683"/>
      <c r="DT606" s="683"/>
      <c r="DU606" s="683"/>
      <c r="DV606" s="683"/>
      <c r="DW606" s="683"/>
      <c r="DX606" s="683"/>
      <c r="DY606" s="683"/>
      <c r="DZ606" s="683"/>
      <c r="EA606" s="683"/>
      <c r="EB606" s="683"/>
      <c r="EC606" s="683"/>
      <c r="ED606" s="683"/>
      <c r="EE606" s="683"/>
      <c r="EF606" s="683"/>
      <c r="EG606" s="683"/>
      <c r="EH606" s="683"/>
      <c r="EI606" s="683"/>
      <c r="EJ606" s="683"/>
      <c r="EK606" s="683"/>
      <c r="EL606" s="683"/>
      <c r="EM606" s="683"/>
      <c r="EN606" s="683"/>
      <c r="EO606" s="683"/>
      <c r="EP606" s="683"/>
      <c r="EQ606" s="683"/>
      <c r="ER606" s="683"/>
      <c r="ES606" s="683"/>
      <c r="ET606" s="683"/>
      <c r="EU606" s="683"/>
      <c r="EV606" s="683"/>
      <c r="EW606" s="683"/>
      <c r="EX606" s="683"/>
      <c r="EY606" s="683"/>
      <c r="EZ606" s="683"/>
      <c r="FA606" s="683"/>
      <c r="FB606" s="683"/>
      <c r="FC606" s="683"/>
      <c r="FD606" s="683"/>
      <c r="FE606" s="683"/>
      <c r="FF606" s="683"/>
      <c r="FG606" s="683"/>
      <c r="FH606" s="683"/>
      <c r="FI606" s="683"/>
      <c r="FJ606" s="683"/>
      <c r="FK606" s="683"/>
      <c r="FL606" s="683"/>
      <c r="FM606" s="683"/>
      <c r="FN606" s="683"/>
      <c r="FO606" s="683"/>
      <c r="FP606" s="683"/>
      <c r="FQ606" s="683"/>
      <c r="FR606" s="683"/>
      <c r="FS606" s="683"/>
      <c r="FT606" s="683"/>
      <c r="FU606" s="683"/>
      <c r="FV606" s="683"/>
      <c r="FW606" s="683"/>
      <c r="FX606" s="683"/>
      <c r="FY606" s="683"/>
      <c r="FZ606" s="683"/>
      <c r="GA606" s="683"/>
      <c r="GB606" s="683"/>
      <c r="GC606" s="683"/>
      <c r="GD606" s="683"/>
      <c r="GE606" s="683"/>
      <c r="GF606" s="683"/>
      <c r="GG606" s="683"/>
      <c r="GH606" s="683"/>
      <c r="GI606" s="683"/>
      <c r="GJ606" s="683"/>
      <c r="GK606" s="683"/>
      <c r="GL606" s="683"/>
      <c r="GM606" s="683"/>
      <c r="GN606" s="683"/>
      <c r="GO606" s="683"/>
      <c r="GP606" s="683"/>
      <c r="GQ606" s="683"/>
      <c r="GR606" s="683"/>
      <c r="GS606" s="683"/>
      <c r="GT606" s="683"/>
      <c r="GU606" s="683"/>
      <c r="GV606" s="683"/>
      <c r="GW606" s="683"/>
      <c r="GX606" s="683"/>
      <c r="GY606" s="683"/>
      <c r="GZ606" s="683"/>
      <c r="HA606" s="683"/>
      <c r="HB606" s="683"/>
      <c r="HC606" s="683"/>
      <c r="HD606" s="683"/>
      <c r="HE606" s="683"/>
      <c r="HF606" s="683"/>
      <c r="HG606" s="683"/>
      <c r="HH606" s="683"/>
      <c r="HI606" s="683"/>
      <c r="HJ606" s="683"/>
      <c r="HK606" s="683"/>
      <c r="HL606" s="683"/>
      <c r="HM606" s="683"/>
      <c r="HN606" s="683"/>
      <c r="HO606" s="683"/>
      <c r="HP606" s="683"/>
      <c r="HQ606" s="683"/>
      <c r="HR606" s="683"/>
      <c r="HS606" s="683"/>
      <c r="HT606" s="683"/>
      <c r="HU606" s="683"/>
      <c r="HV606" s="683"/>
      <c r="HW606" s="683"/>
      <c r="HX606" s="683"/>
      <c r="HY606" s="683"/>
      <c r="HZ606" s="683"/>
      <c r="IA606" s="683"/>
      <c r="IB606" s="683"/>
      <c r="IC606" s="683"/>
      <c r="ID606" s="683"/>
      <c r="IE606" s="683"/>
      <c r="IF606" s="683"/>
      <c r="IG606" s="683"/>
    </row>
    <row r="607" spans="2:14" ht="21" customHeight="1">
      <c r="B607" s="677"/>
      <c r="C607" s="677"/>
      <c r="D607" s="678"/>
      <c r="E607" s="677"/>
      <c r="F607" s="677"/>
      <c r="G607" s="676" t="s">
        <v>974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7"/>
    </row>
    <row r="608" spans="2:14" ht="15.75">
      <c r="B608" s="679"/>
      <c r="C608" s="679"/>
      <c r="D608" s="680"/>
      <c r="E608" s="679"/>
      <c r="F608" s="679"/>
      <c r="G608" s="679"/>
      <c r="H608" s="679"/>
      <c r="I608" s="679"/>
      <c r="J608" s="679"/>
      <c r="K608" s="679"/>
      <c r="L608" s="679"/>
      <c r="M608" s="679"/>
      <c r="N608" s="679"/>
    </row>
    <row r="609" spans="2:14" ht="15.75">
      <c r="B609" s="108"/>
      <c r="C609" s="108"/>
      <c r="D609" s="68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C239:D239"/>
    <mergeCell ref="C240:D240"/>
    <mergeCell ref="B174:D174"/>
    <mergeCell ref="B176:D176"/>
    <mergeCell ref="B179:D179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97:D297"/>
    <mergeCell ref="C272:D272"/>
    <mergeCell ref="C275:D275"/>
    <mergeCell ref="C269:D269"/>
    <mergeCell ref="C237:D237"/>
    <mergeCell ref="C238:D238"/>
    <mergeCell ref="C233:D233"/>
    <mergeCell ref="C255:D255"/>
    <mergeCell ref="C270:D270"/>
    <mergeCell ref="C426:D426"/>
    <mergeCell ref="B433:D433"/>
    <mergeCell ref="C425:D425"/>
    <mergeCell ref="B344:D344"/>
    <mergeCell ref="C375:D375"/>
    <mergeCell ref="C388:D388"/>
    <mergeCell ref="B350:D350"/>
    <mergeCell ref="C361:D361"/>
    <mergeCell ref="B449:D449"/>
    <mergeCell ref="B438:D438"/>
    <mergeCell ref="C276:D276"/>
    <mergeCell ref="C284:D284"/>
    <mergeCell ref="C287:D287"/>
    <mergeCell ref="C288:D288"/>
    <mergeCell ref="C293:D293"/>
    <mergeCell ref="B306:D306"/>
    <mergeCell ref="B308:D308"/>
    <mergeCell ref="B311:D311"/>
    <mergeCell ref="C591:D591"/>
    <mergeCell ref="C536:D536"/>
    <mergeCell ref="C516:D516"/>
    <mergeCell ref="C521:D521"/>
    <mergeCell ref="B454:D454"/>
    <mergeCell ref="C465:D465"/>
    <mergeCell ref="C478:D478"/>
    <mergeCell ref="C481:D481"/>
    <mergeCell ref="C502:D502"/>
    <mergeCell ref="C468:D468"/>
    <mergeCell ref="C531:D531"/>
    <mergeCell ref="C524:D524"/>
    <mergeCell ref="C471:D471"/>
    <mergeCell ref="C512:D512"/>
    <mergeCell ref="C541:D541"/>
    <mergeCell ref="C544:D544"/>
    <mergeCell ref="C535:D535"/>
    <mergeCell ref="C497:D497"/>
    <mergeCell ref="H607:J607"/>
    <mergeCell ref="G601:J601"/>
    <mergeCell ref="G603:J603"/>
    <mergeCell ref="B604:C604"/>
    <mergeCell ref="G604:J604"/>
    <mergeCell ref="C566:D566"/>
    <mergeCell ref="C586:D586"/>
    <mergeCell ref="B605:C605"/>
    <mergeCell ref="H605:J605"/>
    <mergeCell ref="G600:J600"/>
    <mergeCell ref="I9:J9"/>
    <mergeCell ref="I10:J12"/>
    <mergeCell ref="C405:D405"/>
    <mergeCell ref="C412:D412"/>
    <mergeCell ref="C396:D396"/>
    <mergeCell ref="C402:D402"/>
    <mergeCell ref="C406:D406"/>
    <mergeCell ref="C383:D383"/>
    <mergeCell ref="B353:D353"/>
    <mergeCell ref="B348:D348"/>
    <mergeCell ref="C391:D391"/>
    <mergeCell ref="C461:D461"/>
    <mergeCell ref="C503:D503"/>
    <mergeCell ref="C424:D424"/>
    <mergeCell ref="B435:D435"/>
    <mergeCell ref="C422:D422"/>
    <mergeCell ref="C423:D423"/>
    <mergeCell ref="B451:D451"/>
    <mergeCell ref="C409:D409"/>
    <mergeCell ref="C399:D399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B2">
      <selection activeCell="P14" sqref="P14"/>
    </sheetView>
  </sheetViews>
  <sheetFormatPr defaultColWidth="9.00390625" defaultRowHeight="12.75"/>
  <cols>
    <col min="1" max="1" width="0" style="0" hidden="1" customWidth="1"/>
    <col min="2" max="2" width="57.25390625" style="1616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17" t="s">
        <v>750</v>
      </c>
      <c r="C2" s="1618" t="str">
        <f>+OTCHET!B12</f>
        <v>Момчилград</v>
      </c>
      <c r="D2" s="1619"/>
    </row>
    <row r="3" spans="2:4" ht="15.75">
      <c r="B3" s="1617" t="s">
        <v>751</v>
      </c>
      <c r="C3" s="1620" t="str">
        <f>+OTCHET!F12</f>
        <v>5906</v>
      </c>
      <c r="D3" s="1619"/>
    </row>
    <row r="4" spans="2:4" ht="47.25">
      <c r="B4" s="1621" t="s">
        <v>752</v>
      </c>
      <c r="C4" s="1622">
        <f>+OTCHET!F9</f>
        <v>44530</v>
      </c>
      <c r="D4" s="1619"/>
    </row>
    <row r="6" spans="3:5" ht="16.5" thickBot="1">
      <c r="C6" s="1623">
        <f>+IF(C14=0,"","НЕРАВНЕНИЕ!")</f>
      </c>
      <c r="D6" s="1623"/>
      <c r="E6" s="1624" t="s">
        <v>1972</v>
      </c>
    </row>
    <row r="7" spans="2:5" ht="63.75" customHeight="1">
      <c r="B7" s="1625" t="s">
        <v>753</v>
      </c>
      <c r="C7" s="1626" t="s">
        <v>754</v>
      </c>
      <c r="D7" s="1625" t="s">
        <v>755</v>
      </c>
      <c r="E7" s="1626" t="s">
        <v>756</v>
      </c>
    </row>
    <row r="8" spans="1:5" ht="31.5">
      <c r="A8">
        <v>999</v>
      </c>
      <c r="B8" s="1627" t="s">
        <v>757</v>
      </c>
      <c r="C8" s="1628">
        <f>+OTCHET!L573+OTCHET!L574+OTCHET!L575+OTCHET!L576+OTCHET!L577+OTCHET!L578</f>
        <v>-269097</v>
      </c>
      <c r="D8" s="1629" t="s">
        <v>758</v>
      </c>
      <c r="E8" s="1630" t="s">
        <v>758</v>
      </c>
    </row>
    <row r="9" spans="1:5" ht="31.5">
      <c r="A9">
        <v>1000</v>
      </c>
      <c r="B9" s="1631" t="s">
        <v>759</v>
      </c>
      <c r="C9" s="1643">
        <v>-17549</v>
      </c>
      <c r="D9" s="1640" t="s">
        <v>700</v>
      </c>
      <c r="E9" s="1641" t="s">
        <v>1506</v>
      </c>
    </row>
    <row r="10" spans="1:5" ht="31.5">
      <c r="A10">
        <v>2000</v>
      </c>
      <c r="B10" s="1632" t="s">
        <v>760</v>
      </c>
      <c r="C10" s="1644">
        <v>-161615</v>
      </c>
      <c r="D10" s="1640" t="s">
        <v>700</v>
      </c>
      <c r="E10" s="1641" t="s">
        <v>1168</v>
      </c>
    </row>
    <row r="11" spans="1:5" ht="79.5" thickBot="1">
      <c r="A11">
        <v>3000</v>
      </c>
      <c r="B11" s="1633" t="s">
        <v>761</v>
      </c>
      <c r="C11" s="1645">
        <v>-89933</v>
      </c>
      <c r="D11" s="1640" t="s">
        <v>701</v>
      </c>
      <c r="E11" s="1642" t="s">
        <v>1507</v>
      </c>
    </row>
    <row r="12" spans="1:4" ht="16.5" thickBot="1">
      <c r="A12">
        <v>9999</v>
      </c>
      <c r="B12" s="1634" t="s">
        <v>762</v>
      </c>
      <c r="C12" s="1635">
        <f>+C9+C10+C11</f>
        <v>-269097</v>
      </c>
      <c r="D12" s="1636"/>
    </row>
    <row r="14" spans="1:4" ht="15.75">
      <c r="A14">
        <v>99999</v>
      </c>
      <c r="B14" s="1637" t="s">
        <v>763</v>
      </c>
      <c r="C14" s="1638">
        <f>+C8-C12</f>
        <v>0</v>
      </c>
      <c r="D14" s="1638"/>
    </row>
    <row r="15" ht="15.75">
      <c r="A15" s="1639" t="s">
        <v>764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45" customWidth="1"/>
    <col min="2" max="2" width="105.875" style="1471" hidden="1" customWidth="1"/>
    <col min="3" max="3" width="48.125" style="1445" hidden="1" customWidth="1"/>
    <col min="4" max="5" width="48.125" style="1445" customWidth="1"/>
    <col min="6" max="16384" width="9.125" style="1445" customWidth="1"/>
  </cols>
  <sheetData>
    <row r="1" spans="1:3" ht="14.25">
      <c r="A1" s="1443" t="s">
        <v>1270</v>
      </c>
      <c r="B1" s="1444" t="s">
        <v>1274</v>
      </c>
      <c r="C1" s="1443"/>
    </row>
    <row r="2" spans="1:3" ht="31.5" customHeight="1">
      <c r="A2" s="1446">
        <v>0</v>
      </c>
      <c r="B2" s="1447" t="s">
        <v>1338</v>
      </c>
      <c r="C2" s="1448" t="s">
        <v>1854</v>
      </c>
    </row>
    <row r="3" spans="1:3" ht="35.25" customHeight="1">
      <c r="A3" s="1446">
        <v>33</v>
      </c>
      <c r="B3" s="1447" t="s">
        <v>1339</v>
      </c>
      <c r="C3" s="1449" t="s">
        <v>1855</v>
      </c>
    </row>
    <row r="4" spans="1:3" ht="35.25" customHeight="1">
      <c r="A4" s="1446">
        <v>42</v>
      </c>
      <c r="B4" s="1447" t="s">
        <v>1340</v>
      </c>
      <c r="C4" s="1450" t="s">
        <v>1856</v>
      </c>
    </row>
    <row r="5" spans="1:3" ht="19.5">
      <c r="A5" s="1446">
        <v>96</v>
      </c>
      <c r="B5" s="1447" t="s">
        <v>1341</v>
      </c>
      <c r="C5" s="1450" t="s">
        <v>1857</v>
      </c>
    </row>
    <row r="6" spans="1:3" ht="19.5">
      <c r="A6" s="1446">
        <v>97</v>
      </c>
      <c r="B6" s="1447" t="s">
        <v>1342</v>
      </c>
      <c r="C6" s="1450" t="s">
        <v>1858</v>
      </c>
    </row>
    <row r="7" spans="1:3" ht="19.5">
      <c r="A7" s="1446">
        <v>98</v>
      </c>
      <c r="B7" s="1447" t="s">
        <v>1343</v>
      </c>
      <c r="C7" s="1450" t="s">
        <v>1859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1270</v>
      </c>
      <c r="B10" s="1558" t="s">
        <v>1273</v>
      </c>
      <c r="C10" s="1557"/>
    </row>
    <row r="11" spans="1:3" ht="14.25">
      <c r="A11" s="1559"/>
      <c r="B11" s="1560" t="s">
        <v>1788</v>
      </c>
      <c r="C11" s="1559"/>
    </row>
    <row r="12" spans="1:3" ht="15.75">
      <c r="A12" s="1454">
        <v>1101</v>
      </c>
      <c r="B12" s="1455" t="s">
        <v>1789</v>
      </c>
      <c r="C12" s="1454">
        <v>1101</v>
      </c>
    </row>
    <row r="13" spans="1:3" ht="15.75">
      <c r="A13" s="1454">
        <v>1103</v>
      </c>
      <c r="B13" s="1456" t="s">
        <v>856</v>
      </c>
      <c r="C13" s="1454">
        <v>1103</v>
      </c>
    </row>
    <row r="14" spans="1:3" ht="15.75">
      <c r="A14" s="1454">
        <v>1104</v>
      </c>
      <c r="B14" s="1457" t="s">
        <v>857</v>
      </c>
      <c r="C14" s="1454">
        <v>1104</v>
      </c>
    </row>
    <row r="15" spans="1:3" ht="15.75">
      <c r="A15" s="1454">
        <v>1105</v>
      </c>
      <c r="B15" s="1457" t="s">
        <v>858</v>
      </c>
      <c r="C15" s="1454">
        <v>1105</v>
      </c>
    </row>
    <row r="16" spans="1:3" ht="15.75">
      <c r="A16" s="1454">
        <v>1106</v>
      </c>
      <c r="B16" s="1457" t="s">
        <v>859</v>
      </c>
      <c r="C16" s="1454">
        <v>1106</v>
      </c>
    </row>
    <row r="17" spans="1:3" ht="15.75">
      <c r="A17" s="1454">
        <v>1107</v>
      </c>
      <c r="B17" s="1457" t="s">
        <v>860</v>
      </c>
      <c r="C17" s="1454">
        <v>1107</v>
      </c>
    </row>
    <row r="18" spans="1:3" ht="15.75">
      <c r="A18" s="1454">
        <v>1108</v>
      </c>
      <c r="B18" s="1457" t="s">
        <v>861</v>
      </c>
      <c r="C18" s="1454">
        <v>1108</v>
      </c>
    </row>
    <row r="19" spans="1:3" ht="15.75">
      <c r="A19" s="1454">
        <v>1111</v>
      </c>
      <c r="B19" s="1458" t="s">
        <v>862</v>
      </c>
      <c r="C19" s="1454">
        <v>1111</v>
      </c>
    </row>
    <row r="20" spans="1:3" ht="15.75">
      <c r="A20" s="1454">
        <v>1115</v>
      </c>
      <c r="B20" s="1458" t="s">
        <v>863</v>
      </c>
      <c r="C20" s="1454">
        <v>1115</v>
      </c>
    </row>
    <row r="21" spans="1:3" ht="15.75">
      <c r="A21" s="1454">
        <v>1116</v>
      </c>
      <c r="B21" s="1458" t="s">
        <v>864</v>
      </c>
      <c r="C21" s="1454">
        <v>1116</v>
      </c>
    </row>
    <row r="22" spans="1:3" ht="15.75">
      <c r="A22" s="1454">
        <v>1117</v>
      </c>
      <c r="B22" s="1458" t="s">
        <v>865</v>
      </c>
      <c r="C22" s="1454">
        <v>1117</v>
      </c>
    </row>
    <row r="23" spans="1:3" ht="15.75">
      <c r="A23" s="1454">
        <v>1121</v>
      </c>
      <c r="B23" s="1457" t="s">
        <v>866</v>
      </c>
      <c r="C23" s="1454">
        <v>1121</v>
      </c>
    </row>
    <row r="24" spans="1:3" ht="15.75">
      <c r="A24" s="1454">
        <v>1122</v>
      </c>
      <c r="B24" s="1457" t="s">
        <v>867</v>
      </c>
      <c r="C24" s="1454">
        <v>1122</v>
      </c>
    </row>
    <row r="25" spans="1:3" ht="15.75">
      <c r="A25" s="1454">
        <v>1123</v>
      </c>
      <c r="B25" s="1457" t="s">
        <v>868</v>
      </c>
      <c r="C25" s="1454">
        <v>1123</v>
      </c>
    </row>
    <row r="26" spans="1:3" ht="15.75">
      <c r="A26" s="1454">
        <v>1125</v>
      </c>
      <c r="B26" s="1459" t="s">
        <v>869</v>
      </c>
      <c r="C26" s="1454">
        <v>1125</v>
      </c>
    </row>
    <row r="27" spans="1:3" ht="15.75">
      <c r="A27" s="1454">
        <v>1128</v>
      </c>
      <c r="B27" s="1457" t="s">
        <v>870</v>
      </c>
      <c r="C27" s="1454">
        <v>1128</v>
      </c>
    </row>
    <row r="28" spans="1:3" ht="15.75">
      <c r="A28" s="1454">
        <v>1139</v>
      </c>
      <c r="B28" s="1460" t="s">
        <v>871</v>
      </c>
      <c r="C28" s="1454">
        <v>1139</v>
      </c>
    </row>
    <row r="29" spans="1:3" ht="15.75">
      <c r="A29" s="1454">
        <v>1141</v>
      </c>
      <c r="B29" s="1458" t="s">
        <v>872</v>
      </c>
      <c r="C29" s="1454">
        <v>1141</v>
      </c>
    </row>
    <row r="30" spans="1:3" ht="15.75">
      <c r="A30" s="1454">
        <v>1142</v>
      </c>
      <c r="B30" s="1457" t="s">
        <v>873</v>
      </c>
      <c r="C30" s="1454">
        <v>1142</v>
      </c>
    </row>
    <row r="31" spans="1:3" ht="15.75">
      <c r="A31" s="1454">
        <v>1143</v>
      </c>
      <c r="B31" s="1458" t="s">
        <v>874</v>
      </c>
      <c r="C31" s="1454">
        <v>1143</v>
      </c>
    </row>
    <row r="32" spans="1:3" ht="15.75">
      <c r="A32" s="1454">
        <v>1144</v>
      </c>
      <c r="B32" s="1458" t="s">
        <v>875</v>
      </c>
      <c r="C32" s="1454">
        <v>1144</v>
      </c>
    </row>
    <row r="33" spans="1:3" ht="15.75">
      <c r="A33" s="1454">
        <v>1145</v>
      </c>
      <c r="B33" s="1457" t="s">
        <v>876</v>
      </c>
      <c r="C33" s="1454">
        <v>1145</v>
      </c>
    </row>
    <row r="34" spans="1:3" ht="15.75">
      <c r="A34" s="1454">
        <v>1146</v>
      </c>
      <c r="B34" s="1458" t="s">
        <v>877</v>
      </c>
      <c r="C34" s="1454">
        <v>1146</v>
      </c>
    </row>
    <row r="35" spans="1:3" ht="15.75">
      <c r="A35" s="1454">
        <v>1147</v>
      </c>
      <c r="B35" s="1458" t="s">
        <v>878</v>
      </c>
      <c r="C35" s="1454">
        <v>1147</v>
      </c>
    </row>
    <row r="36" spans="1:3" ht="15.75">
      <c r="A36" s="1454">
        <v>1148</v>
      </c>
      <c r="B36" s="1458" t="s">
        <v>879</v>
      </c>
      <c r="C36" s="1454">
        <v>1148</v>
      </c>
    </row>
    <row r="37" spans="1:3" ht="15.75">
      <c r="A37" s="1454">
        <v>1149</v>
      </c>
      <c r="B37" s="1458" t="s">
        <v>880</v>
      </c>
      <c r="C37" s="1454">
        <v>1149</v>
      </c>
    </row>
    <row r="38" spans="1:3" ht="15.75">
      <c r="A38" s="1454">
        <v>1151</v>
      </c>
      <c r="B38" s="1458" t="s">
        <v>881</v>
      </c>
      <c r="C38" s="1454">
        <v>1151</v>
      </c>
    </row>
    <row r="39" spans="1:3" ht="15.75">
      <c r="A39" s="1454">
        <v>1158</v>
      </c>
      <c r="B39" s="1457" t="s">
        <v>882</v>
      </c>
      <c r="C39" s="1454">
        <v>1158</v>
      </c>
    </row>
    <row r="40" spans="1:3" ht="15.75">
      <c r="A40" s="1454">
        <v>1161</v>
      </c>
      <c r="B40" s="1457" t="s">
        <v>883</v>
      </c>
      <c r="C40" s="1454">
        <v>1161</v>
      </c>
    </row>
    <row r="41" spans="1:3" ht="15.75">
      <c r="A41" s="1454">
        <v>1162</v>
      </c>
      <c r="B41" s="1457" t="s">
        <v>884</v>
      </c>
      <c r="C41" s="1454">
        <v>1162</v>
      </c>
    </row>
    <row r="42" spans="1:3" ht="15.75">
      <c r="A42" s="1454">
        <v>1163</v>
      </c>
      <c r="B42" s="1457" t="s">
        <v>885</v>
      </c>
      <c r="C42" s="1454">
        <v>1163</v>
      </c>
    </row>
    <row r="43" spans="1:3" ht="15.75">
      <c r="A43" s="1454">
        <v>1168</v>
      </c>
      <c r="B43" s="1457" t="s">
        <v>886</v>
      </c>
      <c r="C43" s="1454">
        <v>1168</v>
      </c>
    </row>
    <row r="44" spans="1:3" ht="15.75">
      <c r="A44" s="1454">
        <v>1179</v>
      </c>
      <c r="B44" s="1458" t="s">
        <v>887</v>
      </c>
      <c r="C44" s="1454">
        <v>1179</v>
      </c>
    </row>
    <row r="45" spans="1:3" ht="15.75">
      <c r="A45" s="1454">
        <v>2201</v>
      </c>
      <c r="B45" s="1458" t="s">
        <v>888</v>
      </c>
      <c r="C45" s="1454">
        <v>2201</v>
      </c>
    </row>
    <row r="46" spans="1:3" ht="15.75">
      <c r="A46" s="1454">
        <v>2205</v>
      </c>
      <c r="B46" s="1457" t="s">
        <v>889</v>
      </c>
      <c r="C46" s="1454">
        <v>2205</v>
      </c>
    </row>
    <row r="47" spans="1:3" ht="15.75">
      <c r="A47" s="1454">
        <v>2206</v>
      </c>
      <c r="B47" s="1460" t="s">
        <v>890</v>
      </c>
      <c r="C47" s="1454">
        <v>2206</v>
      </c>
    </row>
    <row r="48" spans="1:3" ht="15.75">
      <c r="A48" s="1454">
        <v>2215</v>
      </c>
      <c r="B48" s="1457" t="s">
        <v>891</v>
      </c>
      <c r="C48" s="1454">
        <v>2215</v>
      </c>
    </row>
    <row r="49" spans="1:3" ht="15.75">
      <c r="A49" s="1454">
        <v>2218</v>
      </c>
      <c r="B49" s="1457" t="s">
        <v>892</v>
      </c>
      <c r="C49" s="1454">
        <v>2218</v>
      </c>
    </row>
    <row r="50" spans="1:3" ht="15.75">
      <c r="A50" s="1454">
        <v>2219</v>
      </c>
      <c r="B50" s="1457" t="s">
        <v>893</v>
      </c>
      <c r="C50" s="1454">
        <v>2219</v>
      </c>
    </row>
    <row r="51" spans="1:3" ht="15.75">
      <c r="A51" s="1454">
        <v>2221</v>
      </c>
      <c r="B51" s="1458" t="s">
        <v>894</v>
      </c>
      <c r="C51" s="1454">
        <v>2221</v>
      </c>
    </row>
    <row r="52" spans="1:3" ht="15.75">
      <c r="A52" s="1454">
        <v>2222</v>
      </c>
      <c r="B52" s="1461" t="s">
        <v>895</v>
      </c>
      <c r="C52" s="1454">
        <v>2222</v>
      </c>
    </row>
    <row r="53" spans="1:3" ht="15.75">
      <c r="A53" s="1454">
        <v>2223</v>
      </c>
      <c r="B53" s="1461" t="s">
        <v>2032</v>
      </c>
      <c r="C53" s="1454">
        <v>2223</v>
      </c>
    </row>
    <row r="54" spans="1:3" ht="15.75">
      <c r="A54" s="1454">
        <v>2224</v>
      </c>
      <c r="B54" s="1460" t="s">
        <v>896</v>
      </c>
      <c r="C54" s="1454">
        <v>2224</v>
      </c>
    </row>
    <row r="55" spans="1:3" ht="15.75">
      <c r="A55" s="1454">
        <v>2225</v>
      </c>
      <c r="B55" s="1457" t="s">
        <v>897</v>
      </c>
      <c r="C55" s="1454">
        <v>2225</v>
      </c>
    </row>
    <row r="56" spans="1:3" ht="15.75">
      <c r="A56" s="1454">
        <v>2228</v>
      </c>
      <c r="B56" s="1457" t="s">
        <v>898</v>
      </c>
      <c r="C56" s="1454">
        <v>2228</v>
      </c>
    </row>
    <row r="57" spans="1:3" ht="15.75">
      <c r="A57" s="1454">
        <v>2239</v>
      </c>
      <c r="B57" s="1458" t="s">
        <v>899</v>
      </c>
      <c r="C57" s="1454">
        <v>2239</v>
      </c>
    </row>
    <row r="58" spans="1:3" ht="15.75">
      <c r="A58" s="1454">
        <v>2241</v>
      </c>
      <c r="B58" s="1461" t="s">
        <v>900</v>
      </c>
      <c r="C58" s="1454">
        <v>2241</v>
      </c>
    </row>
    <row r="59" spans="1:3" ht="15.75">
      <c r="A59" s="1454">
        <v>2242</v>
      </c>
      <c r="B59" s="1461" t="s">
        <v>901</v>
      </c>
      <c r="C59" s="1454">
        <v>2242</v>
      </c>
    </row>
    <row r="60" spans="1:3" ht="15.75">
      <c r="A60" s="1454">
        <v>2243</v>
      </c>
      <c r="B60" s="1461" t="s">
        <v>902</v>
      </c>
      <c r="C60" s="1454">
        <v>2243</v>
      </c>
    </row>
    <row r="61" spans="1:3" ht="15.75">
      <c r="A61" s="1454">
        <v>2244</v>
      </c>
      <c r="B61" s="1461" t="s">
        <v>903</v>
      </c>
      <c r="C61" s="1454">
        <v>2244</v>
      </c>
    </row>
    <row r="62" spans="1:3" ht="15.75">
      <c r="A62" s="1454">
        <v>2245</v>
      </c>
      <c r="B62" s="1462" t="s">
        <v>904</v>
      </c>
      <c r="C62" s="1454">
        <v>2245</v>
      </c>
    </row>
    <row r="63" spans="1:3" ht="15.75">
      <c r="A63" s="1454">
        <v>2246</v>
      </c>
      <c r="B63" s="1461" t="s">
        <v>905</v>
      </c>
      <c r="C63" s="1454">
        <v>2246</v>
      </c>
    </row>
    <row r="64" spans="1:3" ht="15.75">
      <c r="A64" s="1454">
        <v>2247</v>
      </c>
      <c r="B64" s="1461" t="s">
        <v>906</v>
      </c>
      <c r="C64" s="1454">
        <v>2247</v>
      </c>
    </row>
    <row r="65" spans="1:3" ht="15.75">
      <c r="A65" s="1454">
        <v>2248</v>
      </c>
      <c r="B65" s="1461" t="s">
        <v>907</v>
      </c>
      <c r="C65" s="1454">
        <v>2248</v>
      </c>
    </row>
    <row r="66" spans="1:3" ht="15.75">
      <c r="A66" s="1454">
        <v>2249</v>
      </c>
      <c r="B66" s="1461" t="s">
        <v>908</v>
      </c>
      <c r="C66" s="1454">
        <v>2249</v>
      </c>
    </row>
    <row r="67" spans="1:3" ht="15.75">
      <c r="A67" s="1454">
        <v>2258</v>
      </c>
      <c r="B67" s="1457" t="s">
        <v>909</v>
      </c>
      <c r="C67" s="1454">
        <v>2258</v>
      </c>
    </row>
    <row r="68" spans="1:3" ht="15.75">
      <c r="A68" s="1454">
        <v>2259</v>
      </c>
      <c r="B68" s="1460" t="s">
        <v>910</v>
      </c>
      <c r="C68" s="1454">
        <v>2259</v>
      </c>
    </row>
    <row r="69" spans="1:3" ht="15.75">
      <c r="A69" s="1454">
        <v>2261</v>
      </c>
      <c r="B69" s="1458" t="s">
        <v>911</v>
      </c>
      <c r="C69" s="1454">
        <v>2261</v>
      </c>
    </row>
    <row r="70" spans="1:3" ht="15.75">
      <c r="A70" s="1454">
        <v>2268</v>
      </c>
      <c r="B70" s="1457" t="s">
        <v>912</v>
      </c>
      <c r="C70" s="1454">
        <v>2268</v>
      </c>
    </row>
    <row r="71" spans="1:3" ht="15.75">
      <c r="A71" s="1454">
        <v>2279</v>
      </c>
      <c r="B71" s="1458" t="s">
        <v>913</v>
      </c>
      <c r="C71" s="1454">
        <v>2279</v>
      </c>
    </row>
    <row r="72" spans="1:3" ht="15.75">
      <c r="A72" s="1454">
        <v>2281</v>
      </c>
      <c r="B72" s="1460" t="s">
        <v>914</v>
      </c>
      <c r="C72" s="1454">
        <v>2281</v>
      </c>
    </row>
    <row r="73" spans="1:3" ht="15.75">
      <c r="A73" s="1454">
        <v>2282</v>
      </c>
      <c r="B73" s="1460" t="s">
        <v>915</v>
      </c>
      <c r="C73" s="1454">
        <v>2282</v>
      </c>
    </row>
    <row r="74" spans="1:3" ht="15.75">
      <c r="A74" s="1454">
        <v>2283</v>
      </c>
      <c r="B74" s="1460" t="s">
        <v>916</v>
      </c>
      <c r="C74" s="1454">
        <v>2283</v>
      </c>
    </row>
    <row r="75" spans="1:3" ht="15.75">
      <c r="A75" s="1454">
        <v>2284</v>
      </c>
      <c r="B75" s="1460" t="s">
        <v>917</v>
      </c>
      <c r="C75" s="1454">
        <v>2284</v>
      </c>
    </row>
    <row r="76" spans="1:3" ht="15.75">
      <c r="A76" s="1454">
        <v>2285</v>
      </c>
      <c r="B76" s="1460" t="s">
        <v>918</v>
      </c>
      <c r="C76" s="1454">
        <v>2285</v>
      </c>
    </row>
    <row r="77" spans="1:3" ht="15.75">
      <c r="A77" s="1454">
        <v>2288</v>
      </c>
      <c r="B77" s="1460" t="s">
        <v>919</v>
      </c>
      <c r="C77" s="1454">
        <v>2288</v>
      </c>
    </row>
    <row r="78" spans="1:3" ht="15.75">
      <c r="A78" s="1454">
        <v>2289</v>
      </c>
      <c r="B78" s="1460" t="s">
        <v>920</v>
      </c>
      <c r="C78" s="1454">
        <v>2289</v>
      </c>
    </row>
    <row r="79" spans="1:3" ht="15.75">
      <c r="A79" s="1454">
        <v>3301</v>
      </c>
      <c r="B79" s="1457" t="s">
        <v>921</v>
      </c>
      <c r="C79" s="1454">
        <v>3301</v>
      </c>
    </row>
    <row r="80" spans="1:3" ht="15.75">
      <c r="A80" s="1454">
        <v>3311</v>
      </c>
      <c r="B80" s="1457" t="s">
        <v>2033</v>
      </c>
      <c r="C80" s="1454">
        <v>3311</v>
      </c>
    </row>
    <row r="81" spans="1:3" ht="15.75">
      <c r="A81" s="1454">
        <v>3312</v>
      </c>
      <c r="B81" s="1458" t="s">
        <v>2034</v>
      </c>
      <c r="C81" s="1454">
        <v>3312</v>
      </c>
    </row>
    <row r="82" spans="1:3" ht="15.75">
      <c r="A82" s="1454">
        <v>3318</v>
      </c>
      <c r="B82" s="1460" t="s">
        <v>1951</v>
      </c>
      <c r="C82" s="1454">
        <v>3318</v>
      </c>
    </row>
    <row r="83" spans="1:3" ht="15.75">
      <c r="A83" s="1454">
        <v>3321</v>
      </c>
      <c r="B83" s="1457" t="s">
        <v>615</v>
      </c>
      <c r="C83" s="1454">
        <v>3321</v>
      </c>
    </row>
    <row r="84" spans="1:3" ht="15.75">
      <c r="A84" s="1454">
        <v>3322</v>
      </c>
      <c r="B84" s="1458" t="s">
        <v>616</v>
      </c>
      <c r="C84" s="1454">
        <v>3322</v>
      </c>
    </row>
    <row r="85" spans="1:3" ht="15.75">
      <c r="A85" s="1454">
        <v>3323</v>
      </c>
      <c r="B85" s="1460" t="s">
        <v>614</v>
      </c>
      <c r="C85" s="1454">
        <v>3323</v>
      </c>
    </row>
    <row r="86" spans="1:3" ht="15.75">
      <c r="A86" s="1454">
        <v>3324</v>
      </c>
      <c r="B86" s="1460" t="s">
        <v>1952</v>
      </c>
      <c r="C86" s="1454">
        <v>3324</v>
      </c>
    </row>
    <row r="87" spans="1:3" ht="15.75">
      <c r="A87" s="1454">
        <v>3325</v>
      </c>
      <c r="B87" s="1458" t="s">
        <v>617</v>
      </c>
      <c r="C87" s="1454">
        <v>3325</v>
      </c>
    </row>
    <row r="88" spans="1:3" ht="15.75">
      <c r="A88" s="1454">
        <v>3326</v>
      </c>
      <c r="B88" s="1457" t="s">
        <v>2028</v>
      </c>
      <c r="C88" s="1454">
        <v>3326</v>
      </c>
    </row>
    <row r="89" spans="1:3" ht="15.75">
      <c r="A89" s="1454">
        <v>3327</v>
      </c>
      <c r="B89" s="1457" t="s">
        <v>2029</v>
      </c>
      <c r="C89" s="1454">
        <v>3327</v>
      </c>
    </row>
    <row r="90" spans="1:3" ht="15.75">
      <c r="A90" s="1454">
        <v>3332</v>
      </c>
      <c r="B90" s="1457" t="s">
        <v>1953</v>
      </c>
      <c r="C90" s="1454">
        <v>3332</v>
      </c>
    </row>
    <row r="91" spans="1:3" ht="15.75">
      <c r="A91" s="1454">
        <v>3333</v>
      </c>
      <c r="B91" s="1458" t="s">
        <v>1954</v>
      </c>
      <c r="C91" s="1454">
        <v>3333</v>
      </c>
    </row>
    <row r="92" spans="1:3" ht="15.75">
      <c r="A92" s="1454">
        <v>3334</v>
      </c>
      <c r="B92" s="1458" t="s">
        <v>1013</v>
      </c>
      <c r="C92" s="1454">
        <v>3334</v>
      </c>
    </row>
    <row r="93" spans="1:3" ht="15.75">
      <c r="A93" s="1454">
        <v>3336</v>
      </c>
      <c r="B93" s="1458" t="s">
        <v>1014</v>
      </c>
      <c r="C93" s="1454">
        <v>3336</v>
      </c>
    </row>
    <row r="94" spans="1:3" ht="15.75">
      <c r="A94" s="1454">
        <v>3337</v>
      </c>
      <c r="B94" s="1457" t="s">
        <v>2030</v>
      </c>
      <c r="C94" s="1454">
        <v>3337</v>
      </c>
    </row>
    <row r="95" spans="1:3" ht="15.75">
      <c r="A95" s="1454">
        <v>3338</v>
      </c>
      <c r="B95" s="1457" t="s">
        <v>2031</v>
      </c>
      <c r="C95" s="1454">
        <v>3338</v>
      </c>
    </row>
    <row r="96" spans="1:3" ht="15.75">
      <c r="A96" s="1454">
        <v>3341</v>
      </c>
      <c r="B96" s="1458" t="s">
        <v>1015</v>
      </c>
      <c r="C96" s="1454">
        <v>3341</v>
      </c>
    </row>
    <row r="97" spans="1:3" ht="15.75">
      <c r="A97" s="1454">
        <v>3349</v>
      </c>
      <c r="B97" s="1458" t="s">
        <v>1955</v>
      </c>
      <c r="C97" s="1454">
        <v>3349</v>
      </c>
    </row>
    <row r="98" spans="1:3" ht="15.75">
      <c r="A98" s="1454">
        <v>3359</v>
      </c>
      <c r="B98" s="1458" t="s">
        <v>1956</v>
      </c>
      <c r="C98" s="1454">
        <v>3359</v>
      </c>
    </row>
    <row r="99" spans="1:3" ht="15.75">
      <c r="A99" s="1454">
        <v>3369</v>
      </c>
      <c r="B99" s="1458" t="s">
        <v>1957</v>
      </c>
      <c r="C99" s="1454">
        <v>3369</v>
      </c>
    </row>
    <row r="100" spans="1:3" ht="15.75">
      <c r="A100" s="1454">
        <v>3388</v>
      </c>
      <c r="B100" s="1457" t="s">
        <v>338</v>
      </c>
      <c r="C100" s="1454">
        <v>3388</v>
      </c>
    </row>
    <row r="101" spans="1:3" ht="15.75">
      <c r="A101" s="1454">
        <v>3389</v>
      </c>
      <c r="B101" s="1458" t="s">
        <v>339</v>
      </c>
      <c r="C101" s="1454">
        <v>3389</v>
      </c>
    </row>
    <row r="102" spans="1:3" ht="15.75">
      <c r="A102" s="1454">
        <v>4401</v>
      </c>
      <c r="B102" s="1457" t="s">
        <v>340</v>
      </c>
      <c r="C102" s="1454">
        <v>4401</v>
      </c>
    </row>
    <row r="103" spans="1:3" ht="15.75">
      <c r="A103" s="1454">
        <v>4412</v>
      </c>
      <c r="B103" s="1460" t="s">
        <v>341</v>
      </c>
      <c r="C103" s="1454">
        <v>4412</v>
      </c>
    </row>
    <row r="104" spans="1:3" ht="15.75">
      <c r="A104" s="1454">
        <v>4415</v>
      </c>
      <c r="B104" s="1458" t="s">
        <v>342</v>
      </c>
      <c r="C104" s="1454">
        <v>4415</v>
      </c>
    </row>
    <row r="105" spans="1:3" ht="15.75">
      <c r="A105" s="1454">
        <v>4418</v>
      </c>
      <c r="B105" s="1458" t="s">
        <v>343</v>
      </c>
      <c r="C105" s="1454">
        <v>4418</v>
      </c>
    </row>
    <row r="106" spans="1:3" ht="15.75">
      <c r="A106" s="1454">
        <v>4429</v>
      </c>
      <c r="B106" s="1457" t="s">
        <v>344</v>
      </c>
      <c r="C106" s="1454">
        <v>4429</v>
      </c>
    </row>
    <row r="107" spans="1:3" ht="15.75">
      <c r="A107" s="1454">
        <v>4431</v>
      </c>
      <c r="B107" s="1458" t="s">
        <v>2035</v>
      </c>
      <c r="C107" s="1454">
        <v>4431</v>
      </c>
    </row>
    <row r="108" spans="1:3" ht="15.75">
      <c r="A108" s="1454">
        <v>4433</v>
      </c>
      <c r="B108" s="1458" t="s">
        <v>345</v>
      </c>
      <c r="C108" s="1454">
        <v>4433</v>
      </c>
    </row>
    <row r="109" spans="1:3" ht="15.75">
      <c r="A109" s="1454">
        <v>4436</v>
      </c>
      <c r="B109" s="1458" t="s">
        <v>346</v>
      </c>
      <c r="C109" s="1454">
        <v>4436</v>
      </c>
    </row>
    <row r="110" spans="1:3" ht="15.75">
      <c r="A110" s="1454">
        <v>4437</v>
      </c>
      <c r="B110" s="1459" t="s">
        <v>347</v>
      </c>
      <c r="C110" s="1454">
        <v>4437</v>
      </c>
    </row>
    <row r="111" spans="1:3" ht="15.75">
      <c r="A111" s="1454">
        <v>4448</v>
      </c>
      <c r="B111" s="1459" t="s">
        <v>2063</v>
      </c>
      <c r="C111" s="1454">
        <v>4448</v>
      </c>
    </row>
    <row r="112" spans="1:3" ht="15.75">
      <c r="A112" s="1454">
        <v>4450</v>
      </c>
      <c r="B112" s="1458" t="s">
        <v>348</v>
      </c>
      <c r="C112" s="1454">
        <v>4450</v>
      </c>
    </row>
    <row r="113" spans="1:3" ht="15.75">
      <c r="A113" s="1454">
        <v>4451</v>
      </c>
      <c r="B113" s="1463" t="s">
        <v>349</v>
      </c>
      <c r="C113" s="1454">
        <v>4451</v>
      </c>
    </row>
    <row r="114" spans="1:3" ht="15.75">
      <c r="A114" s="1454">
        <v>4452</v>
      </c>
      <c r="B114" s="1463" t="s">
        <v>350</v>
      </c>
      <c r="C114" s="1454">
        <v>4452</v>
      </c>
    </row>
    <row r="115" spans="1:3" ht="15.75">
      <c r="A115" s="1454">
        <v>4453</v>
      </c>
      <c r="B115" s="1463" t="s">
        <v>351</v>
      </c>
      <c r="C115" s="1454">
        <v>4453</v>
      </c>
    </row>
    <row r="116" spans="1:3" ht="15.75">
      <c r="A116" s="1454">
        <v>4454</v>
      </c>
      <c r="B116" s="1464" t="s">
        <v>352</v>
      </c>
      <c r="C116" s="1454">
        <v>4454</v>
      </c>
    </row>
    <row r="117" spans="1:3" ht="15.75">
      <c r="A117" s="1454">
        <v>4455</v>
      </c>
      <c r="B117" s="1464" t="s">
        <v>2036</v>
      </c>
      <c r="C117" s="1454">
        <v>4455</v>
      </c>
    </row>
    <row r="118" spans="1:3" ht="15.75">
      <c r="A118" s="1454">
        <v>4456</v>
      </c>
      <c r="B118" s="1463" t="s">
        <v>353</v>
      </c>
      <c r="C118" s="1454">
        <v>4456</v>
      </c>
    </row>
    <row r="119" spans="1:3" ht="15.75">
      <c r="A119" s="1454">
        <v>4457</v>
      </c>
      <c r="B119" s="1465" t="s">
        <v>2037</v>
      </c>
      <c r="C119" s="1454">
        <v>4457</v>
      </c>
    </row>
    <row r="120" spans="1:3" ht="15.75">
      <c r="A120" s="1454">
        <v>4458</v>
      </c>
      <c r="B120" s="1465" t="s">
        <v>2066</v>
      </c>
      <c r="C120" s="1454">
        <v>4458</v>
      </c>
    </row>
    <row r="121" spans="1:3" ht="15.75">
      <c r="A121" s="1454">
        <v>4459</v>
      </c>
      <c r="B121" s="1465" t="s">
        <v>1860</v>
      </c>
      <c r="C121" s="1454">
        <v>4459</v>
      </c>
    </row>
    <row r="122" spans="1:3" ht="15.75">
      <c r="A122" s="1454">
        <v>4465</v>
      </c>
      <c r="B122" s="1455" t="s">
        <v>354</v>
      </c>
      <c r="C122" s="1454">
        <v>4465</v>
      </c>
    </row>
    <row r="123" spans="1:3" ht="15.75">
      <c r="A123" s="1454">
        <v>4467</v>
      </c>
      <c r="B123" s="1456" t="s">
        <v>355</v>
      </c>
      <c r="C123" s="1454">
        <v>4467</v>
      </c>
    </row>
    <row r="124" spans="1:3" ht="15.75">
      <c r="A124" s="1454">
        <v>4468</v>
      </c>
      <c r="B124" s="1457" t="s">
        <v>356</v>
      </c>
      <c r="C124" s="1454">
        <v>4468</v>
      </c>
    </row>
    <row r="125" spans="1:3" ht="15.75">
      <c r="A125" s="1454">
        <v>4469</v>
      </c>
      <c r="B125" s="1458" t="s">
        <v>357</v>
      </c>
      <c r="C125" s="1454">
        <v>4469</v>
      </c>
    </row>
    <row r="126" spans="1:3" ht="15.75">
      <c r="A126" s="1454">
        <v>5501</v>
      </c>
      <c r="B126" s="1457" t="s">
        <v>358</v>
      </c>
      <c r="C126" s="1454">
        <v>5501</v>
      </c>
    </row>
    <row r="127" spans="1:3" ht="15.75">
      <c r="A127" s="1454">
        <v>5511</v>
      </c>
      <c r="B127" s="1462" t="s">
        <v>359</v>
      </c>
      <c r="C127" s="1454">
        <v>5511</v>
      </c>
    </row>
    <row r="128" spans="1:3" ht="15.75">
      <c r="A128" s="1454">
        <v>5512</v>
      </c>
      <c r="B128" s="1457" t="s">
        <v>360</v>
      </c>
      <c r="C128" s="1454">
        <v>5512</v>
      </c>
    </row>
    <row r="129" spans="1:3" ht="15.75">
      <c r="A129" s="1454">
        <v>5513</v>
      </c>
      <c r="B129" s="1465" t="s">
        <v>2067</v>
      </c>
      <c r="C129" s="1454">
        <v>5513</v>
      </c>
    </row>
    <row r="130" spans="1:3" ht="15.75">
      <c r="A130" s="1454">
        <v>5514</v>
      </c>
      <c r="B130" s="1465" t="s">
        <v>1038</v>
      </c>
      <c r="C130" s="1454">
        <v>5514</v>
      </c>
    </row>
    <row r="131" spans="1:3" ht="15.75">
      <c r="A131" s="1454">
        <v>5515</v>
      </c>
      <c r="B131" s="1465" t="s">
        <v>1039</v>
      </c>
      <c r="C131" s="1454">
        <v>5515</v>
      </c>
    </row>
    <row r="132" spans="1:3" ht="15.75">
      <c r="A132" s="1454">
        <v>5516</v>
      </c>
      <c r="B132" s="1465" t="s">
        <v>2068</v>
      </c>
      <c r="C132" s="1454">
        <v>5516</v>
      </c>
    </row>
    <row r="133" spans="1:3" ht="15.75">
      <c r="A133" s="1454">
        <v>5517</v>
      </c>
      <c r="B133" s="1465" t="s">
        <v>1040</v>
      </c>
      <c r="C133" s="1454">
        <v>5517</v>
      </c>
    </row>
    <row r="134" spans="1:3" ht="15.75">
      <c r="A134" s="1454">
        <v>5518</v>
      </c>
      <c r="B134" s="1457" t="s">
        <v>1041</v>
      </c>
      <c r="C134" s="1454">
        <v>5518</v>
      </c>
    </row>
    <row r="135" spans="1:3" ht="15.75">
      <c r="A135" s="1454">
        <v>5519</v>
      </c>
      <c r="B135" s="1457" t="s">
        <v>1042</v>
      </c>
      <c r="C135" s="1454">
        <v>5519</v>
      </c>
    </row>
    <row r="136" spans="1:3" ht="15.75">
      <c r="A136" s="1454">
        <v>5521</v>
      </c>
      <c r="B136" s="1457" t="s">
        <v>1043</v>
      </c>
      <c r="C136" s="1454">
        <v>5521</v>
      </c>
    </row>
    <row r="137" spans="1:3" ht="15.75">
      <c r="A137" s="1454">
        <v>5522</v>
      </c>
      <c r="B137" s="1466" t="s">
        <v>1044</v>
      </c>
      <c r="C137" s="1454">
        <v>5522</v>
      </c>
    </row>
    <row r="138" spans="1:3" ht="15.75">
      <c r="A138" s="1454">
        <v>5524</v>
      </c>
      <c r="B138" s="1455" t="s">
        <v>1045</v>
      </c>
      <c r="C138" s="1454">
        <v>5524</v>
      </c>
    </row>
    <row r="139" spans="1:3" ht="15.75">
      <c r="A139" s="1454">
        <v>5525</v>
      </c>
      <c r="B139" s="1462" t="s">
        <v>1046</v>
      </c>
      <c r="C139" s="1454">
        <v>5525</v>
      </c>
    </row>
    <row r="140" spans="1:3" ht="15.75">
      <c r="A140" s="1454">
        <v>5526</v>
      </c>
      <c r="B140" s="1459" t="s">
        <v>1047</v>
      </c>
      <c r="C140" s="1454">
        <v>5526</v>
      </c>
    </row>
    <row r="141" spans="1:3" ht="15.75">
      <c r="A141" s="1454">
        <v>5527</v>
      </c>
      <c r="B141" s="1459" t="s">
        <v>1048</v>
      </c>
      <c r="C141" s="1454">
        <v>5527</v>
      </c>
    </row>
    <row r="142" spans="1:3" ht="15.75">
      <c r="A142" s="1454">
        <v>5528</v>
      </c>
      <c r="B142" s="1459" t="s">
        <v>1049</v>
      </c>
      <c r="C142" s="1454">
        <v>5528</v>
      </c>
    </row>
    <row r="143" spans="1:3" ht="15.75">
      <c r="A143" s="1454">
        <v>5529</v>
      </c>
      <c r="B143" s="1459" t="s">
        <v>1050</v>
      </c>
      <c r="C143" s="1454">
        <v>5529</v>
      </c>
    </row>
    <row r="144" spans="1:3" ht="15.75">
      <c r="A144" s="1454">
        <v>5530</v>
      </c>
      <c r="B144" s="1459" t="s">
        <v>1051</v>
      </c>
      <c r="C144" s="1454">
        <v>5530</v>
      </c>
    </row>
    <row r="145" spans="1:3" ht="15.75">
      <c r="A145" s="1454">
        <v>5531</v>
      </c>
      <c r="B145" s="1462" t="s">
        <v>1052</v>
      </c>
      <c r="C145" s="1454">
        <v>5531</v>
      </c>
    </row>
    <row r="146" spans="1:3" ht="15.75">
      <c r="A146" s="1454">
        <v>5532</v>
      </c>
      <c r="B146" s="1466" t="s">
        <v>1053</v>
      </c>
      <c r="C146" s="1454">
        <v>5532</v>
      </c>
    </row>
    <row r="147" spans="1:3" ht="15.75">
      <c r="A147" s="1454">
        <v>5533</v>
      </c>
      <c r="B147" s="1466" t="s">
        <v>1054</v>
      </c>
      <c r="C147" s="1454">
        <v>5533</v>
      </c>
    </row>
    <row r="148" spans="1:3" ht="15">
      <c r="A148" s="1467">
        <v>5534</v>
      </c>
      <c r="B148" s="1466" t="s">
        <v>1055</v>
      </c>
      <c r="C148" s="1467">
        <v>5534</v>
      </c>
    </row>
    <row r="149" spans="1:3" ht="15">
      <c r="A149" s="1467">
        <v>5535</v>
      </c>
      <c r="B149" s="1466" t="s">
        <v>1056</v>
      </c>
      <c r="C149" s="1467">
        <v>5535</v>
      </c>
    </row>
    <row r="150" spans="1:3" ht="15.75">
      <c r="A150" s="1454">
        <v>5538</v>
      </c>
      <c r="B150" s="1462" t="s">
        <v>1057</v>
      </c>
      <c r="C150" s="1454">
        <v>5538</v>
      </c>
    </row>
    <row r="151" spans="1:3" ht="15.75">
      <c r="A151" s="1454">
        <v>5540</v>
      </c>
      <c r="B151" s="1466" t="s">
        <v>1058</v>
      </c>
      <c r="C151" s="1454">
        <v>5540</v>
      </c>
    </row>
    <row r="152" spans="1:3" ht="15.75">
      <c r="A152" s="1454">
        <v>5541</v>
      </c>
      <c r="B152" s="1466" t="s">
        <v>1059</v>
      </c>
      <c r="C152" s="1454">
        <v>5541</v>
      </c>
    </row>
    <row r="153" spans="1:3" ht="15.75">
      <c r="A153" s="1454">
        <v>5545</v>
      </c>
      <c r="B153" s="1466" t="s">
        <v>1060</v>
      </c>
      <c r="C153" s="1454">
        <v>5545</v>
      </c>
    </row>
    <row r="154" spans="1:3" ht="15.75">
      <c r="A154" s="1454">
        <v>5546</v>
      </c>
      <c r="B154" s="1466" t="s">
        <v>1061</v>
      </c>
      <c r="C154" s="1454">
        <v>5546</v>
      </c>
    </row>
    <row r="155" spans="1:3" ht="15.75">
      <c r="A155" s="1454">
        <v>5547</v>
      </c>
      <c r="B155" s="1466" t="s">
        <v>1062</v>
      </c>
      <c r="C155" s="1454">
        <v>5547</v>
      </c>
    </row>
    <row r="156" spans="1:3" ht="15.75">
      <c r="A156" s="1454">
        <v>5548</v>
      </c>
      <c r="B156" s="1466" t="s">
        <v>1063</v>
      </c>
      <c r="C156" s="1454">
        <v>5548</v>
      </c>
    </row>
    <row r="157" spans="1:3" ht="15.75">
      <c r="A157" s="1454">
        <v>5550</v>
      </c>
      <c r="B157" s="1466" t="s">
        <v>1064</v>
      </c>
      <c r="C157" s="1454">
        <v>5550</v>
      </c>
    </row>
    <row r="158" spans="1:3" ht="15.75">
      <c r="A158" s="1454">
        <v>5551</v>
      </c>
      <c r="B158" s="1466" t="s">
        <v>1065</v>
      </c>
      <c r="C158" s="1454">
        <v>5551</v>
      </c>
    </row>
    <row r="159" spans="1:3" ht="15.75">
      <c r="A159" s="1454">
        <v>5553</v>
      </c>
      <c r="B159" s="1466" t="s">
        <v>1066</v>
      </c>
      <c r="C159" s="1454">
        <v>5553</v>
      </c>
    </row>
    <row r="160" spans="1:3" ht="15.75">
      <c r="A160" s="1454">
        <v>5554</v>
      </c>
      <c r="B160" s="1462" t="s">
        <v>1067</v>
      </c>
      <c r="C160" s="1454">
        <v>5554</v>
      </c>
    </row>
    <row r="161" spans="1:3" ht="15.75">
      <c r="A161" s="1454">
        <v>5556</v>
      </c>
      <c r="B161" s="1458" t="s">
        <v>1068</v>
      </c>
      <c r="C161" s="1454">
        <v>5556</v>
      </c>
    </row>
    <row r="162" spans="1:3" ht="15.75">
      <c r="A162" s="1454">
        <v>5561</v>
      </c>
      <c r="B162" s="1468" t="s">
        <v>2079</v>
      </c>
      <c r="C162" s="1454">
        <v>5561</v>
      </c>
    </row>
    <row r="163" spans="1:3" ht="15.75">
      <c r="A163" s="1454">
        <v>5562</v>
      </c>
      <c r="B163" s="1468" t="s">
        <v>2080</v>
      </c>
      <c r="C163" s="1454">
        <v>5562</v>
      </c>
    </row>
    <row r="164" spans="1:3" ht="15.75">
      <c r="A164" s="1454">
        <v>5588</v>
      </c>
      <c r="B164" s="1457" t="s">
        <v>1069</v>
      </c>
      <c r="C164" s="1454">
        <v>5588</v>
      </c>
    </row>
    <row r="165" spans="1:3" ht="15.75">
      <c r="A165" s="1454">
        <v>5589</v>
      </c>
      <c r="B165" s="1457" t="s">
        <v>1070</v>
      </c>
      <c r="C165" s="1454">
        <v>5589</v>
      </c>
    </row>
    <row r="166" spans="1:3" ht="15.75">
      <c r="A166" s="1454">
        <v>6601</v>
      </c>
      <c r="B166" s="1457" t="s">
        <v>1071</v>
      </c>
      <c r="C166" s="1454">
        <v>6601</v>
      </c>
    </row>
    <row r="167" spans="1:3" ht="15.75">
      <c r="A167" s="1454">
        <v>6602</v>
      </c>
      <c r="B167" s="1458" t="s">
        <v>1072</v>
      </c>
      <c r="C167" s="1454">
        <v>6602</v>
      </c>
    </row>
    <row r="168" spans="1:3" ht="15.75">
      <c r="A168" s="1454">
        <v>6603</v>
      </c>
      <c r="B168" s="1458" t="s">
        <v>1073</v>
      </c>
      <c r="C168" s="1454">
        <v>6603</v>
      </c>
    </row>
    <row r="169" spans="1:3" ht="15.75">
      <c r="A169" s="1454">
        <v>6604</v>
      </c>
      <c r="B169" s="1458" t="s">
        <v>1074</v>
      </c>
      <c r="C169" s="1454">
        <v>6604</v>
      </c>
    </row>
    <row r="170" spans="1:3" ht="15.75">
      <c r="A170" s="1454">
        <v>6605</v>
      </c>
      <c r="B170" s="1458" t="s">
        <v>727</v>
      </c>
      <c r="C170" s="1454">
        <v>6605</v>
      </c>
    </row>
    <row r="171" spans="1:3" ht="15">
      <c r="A171" s="1467">
        <v>6606</v>
      </c>
      <c r="B171" s="1460" t="s">
        <v>1075</v>
      </c>
      <c r="C171" s="1467">
        <v>6606</v>
      </c>
    </row>
    <row r="172" spans="1:3" ht="15.75">
      <c r="A172" s="1454">
        <v>6618</v>
      </c>
      <c r="B172" s="1457" t="s">
        <v>1076</v>
      </c>
      <c r="C172" s="1454">
        <v>6618</v>
      </c>
    </row>
    <row r="173" spans="1:3" ht="15.75">
      <c r="A173" s="1454">
        <v>6619</v>
      </c>
      <c r="B173" s="1458" t="s">
        <v>1077</v>
      </c>
      <c r="C173" s="1454">
        <v>6619</v>
      </c>
    </row>
    <row r="174" spans="1:3" ht="15.75">
      <c r="A174" s="1454">
        <v>6621</v>
      </c>
      <c r="B174" s="1457" t="s">
        <v>1078</v>
      </c>
      <c r="C174" s="1454">
        <v>6621</v>
      </c>
    </row>
    <row r="175" spans="1:3" ht="15.75">
      <c r="A175" s="1454">
        <v>6622</v>
      </c>
      <c r="B175" s="1458" t="s">
        <v>1079</v>
      </c>
      <c r="C175" s="1454">
        <v>6622</v>
      </c>
    </row>
    <row r="176" spans="1:3" ht="15.75">
      <c r="A176" s="1454">
        <v>6623</v>
      </c>
      <c r="B176" s="1458" t="s">
        <v>1080</v>
      </c>
      <c r="C176" s="1454">
        <v>6623</v>
      </c>
    </row>
    <row r="177" spans="1:3" ht="15.75">
      <c r="A177" s="1454">
        <v>6624</v>
      </c>
      <c r="B177" s="1458" t="s">
        <v>1081</v>
      </c>
      <c r="C177" s="1454">
        <v>6624</v>
      </c>
    </row>
    <row r="178" spans="1:3" ht="15.75">
      <c r="A178" s="1454">
        <v>6625</v>
      </c>
      <c r="B178" s="1459" t="s">
        <v>1082</v>
      </c>
      <c r="C178" s="1454">
        <v>6625</v>
      </c>
    </row>
    <row r="179" spans="1:3" ht="15.75">
      <c r="A179" s="1454">
        <v>6626</v>
      </c>
      <c r="B179" s="1459" t="s">
        <v>1990</v>
      </c>
      <c r="C179" s="1454">
        <v>6626</v>
      </c>
    </row>
    <row r="180" spans="1:3" ht="15.75">
      <c r="A180" s="1454">
        <v>6627</v>
      </c>
      <c r="B180" s="1459" t="s">
        <v>1991</v>
      </c>
      <c r="C180" s="1454">
        <v>6627</v>
      </c>
    </row>
    <row r="181" spans="1:3" ht="15.75">
      <c r="A181" s="1454">
        <v>6628</v>
      </c>
      <c r="B181" s="1465" t="s">
        <v>1992</v>
      </c>
      <c r="C181" s="1454">
        <v>6628</v>
      </c>
    </row>
    <row r="182" spans="1:3" ht="15.75">
      <c r="A182" s="1454">
        <v>6629</v>
      </c>
      <c r="B182" s="1468" t="s">
        <v>1993</v>
      </c>
      <c r="C182" s="1454">
        <v>6629</v>
      </c>
    </row>
    <row r="183" spans="1:3" ht="15.75">
      <c r="A183" s="1469">
        <v>7701</v>
      </c>
      <c r="B183" s="1457" t="s">
        <v>1994</v>
      </c>
      <c r="C183" s="1469">
        <v>7701</v>
      </c>
    </row>
    <row r="184" spans="1:3" ht="15.75">
      <c r="A184" s="1454">
        <v>7708</v>
      </c>
      <c r="B184" s="1457" t="s">
        <v>1995</v>
      </c>
      <c r="C184" s="1454">
        <v>7708</v>
      </c>
    </row>
    <row r="185" spans="1:3" ht="15.75">
      <c r="A185" s="1454">
        <v>7711</v>
      </c>
      <c r="B185" s="1460" t="s">
        <v>1996</v>
      </c>
      <c r="C185" s="1454">
        <v>7711</v>
      </c>
    </row>
    <row r="186" spans="1:3" ht="15.75">
      <c r="A186" s="1454">
        <v>7712</v>
      </c>
      <c r="B186" s="1457" t="s">
        <v>1997</v>
      </c>
      <c r="C186" s="1454">
        <v>7712</v>
      </c>
    </row>
    <row r="187" spans="1:3" ht="15.75">
      <c r="A187" s="1454">
        <v>7713</v>
      </c>
      <c r="B187" s="1470" t="s">
        <v>1998</v>
      </c>
      <c r="C187" s="1454">
        <v>7713</v>
      </c>
    </row>
    <row r="188" spans="1:3" ht="15.75">
      <c r="A188" s="1454">
        <v>7714</v>
      </c>
      <c r="B188" s="1456" t="s">
        <v>1999</v>
      </c>
      <c r="C188" s="1454">
        <v>7714</v>
      </c>
    </row>
    <row r="189" spans="1:3" ht="15.75">
      <c r="A189" s="1454">
        <v>7718</v>
      </c>
      <c r="B189" s="1457" t="s">
        <v>2000</v>
      </c>
      <c r="C189" s="1454">
        <v>7718</v>
      </c>
    </row>
    <row r="190" spans="1:3" ht="15.75">
      <c r="A190" s="1454">
        <v>7719</v>
      </c>
      <c r="B190" s="1458" t="s">
        <v>2001</v>
      </c>
      <c r="C190" s="1454">
        <v>7719</v>
      </c>
    </row>
    <row r="191" spans="1:3" ht="15.75">
      <c r="A191" s="1454">
        <v>7731</v>
      </c>
      <c r="B191" s="1457" t="s">
        <v>2002</v>
      </c>
      <c r="C191" s="1454">
        <v>7731</v>
      </c>
    </row>
    <row r="192" spans="1:3" ht="15.75">
      <c r="A192" s="1454">
        <v>7732</v>
      </c>
      <c r="B192" s="1458" t="s">
        <v>2003</v>
      </c>
      <c r="C192" s="1454">
        <v>7732</v>
      </c>
    </row>
    <row r="193" spans="1:3" ht="15.75">
      <c r="A193" s="1454">
        <v>7733</v>
      </c>
      <c r="B193" s="1458" t="s">
        <v>2004</v>
      </c>
      <c r="C193" s="1454">
        <v>7733</v>
      </c>
    </row>
    <row r="194" spans="1:3" ht="15.75">
      <c r="A194" s="1454">
        <v>7735</v>
      </c>
      <c r="B194" s="1458" t="s">
        <v>2005</v>
      </c>
      <c r="C194" s="1454">
        <v>7735</v>
      </c>
    </row>
    <row r="195" spans="1:3" ht="15.75">
      <c r="A195" s="1454">
        <v>7736</v>
      </c>
      <c r="B195" s="1457" t="s">
        <v>2006</v>
      </c>
      <c r="C195" s="1454">
        <v>7736</v>
      </c>
    </row>
    <row r="196" spans="1:3" ht="15.75">
      <c r="A196" s="1454">
        <v>7737</v>
      </c>
      <c r="B196" s="1458" t="s">
        <v>2007</v>
      </c>
      <c r="C196" s="1454">
        <v>7737</v>
      </c>
    </row>
    <row r="197" spans="1:3" ht="15.75">
      <c r="A197" s="1454">
        <v>7738</v>
      </c>
      <c r="B197" s="1458" t="s">
        <v>2008</v>
      </c>
      <c r="C197" s="1454">
        <v>7738</v>
      </c>
    </row>
    <row r="198" spans="1:3" ht="15.75">
      <c r="A198" s="1454">
        <v>7739</v>
      </c>
      <c r="B198" s="1462" t="s">
        <v>2009</v>
      </c>
      <c r="C198" s="1454">
        <v>7739</v>
      </c>
    </row>
    <row r="199" spans="1:3" ht="15.75">
      <c r="A199" s="1454">
        <v>7740</v>
      </c>
      <c r="B199" s="1462" t="s">
        <v>2010</v>
      </c>
      <c r="C199" s="1454">
        <v>7740</v>
      </c>
    </row>
    <row r="200" spans="1:3" ht="15.75">
      <c r="A200" s="1454">
        <v>7741</v>
      </c>
      <c r="B200" s="1458" t="s">
        <v>2011</v>
      </c>
      <c r="C200" s="1454">
        <v>7741</v>
      </c>
    </row>
    <row r="201" spans="1:3" ht="15.75">
      <c r="A201" s="1454">
        <v>7742</v>
      </c>
      <c r="B201" s="1458" t="s">
        <v>2012</v>
      </c>
      <c r="C201" s="1454">
        <v>7742</v>
      </c>
    </row>
    <row r="202" spans="1:3" ht="15.75">
      <c r="A202" s="1454">
        <v>7743</v>
      </c>
      <c r="B202" s="1458" t="s">
        <v>2013</v>
      </c>
      <c r="C202" s="1454">
        <v>7743</v>
      </c>
    </row>
    <row r="203" spans="1:3" ht="15.75">
      <c r="A203" s="1454">
        <v>7744</v>
      </c>
      <c r="B203" s="1468" t="s">
        <v>2014</v>
      </c>
      <c r="C203" s="1454">
        <v>7744</v>
      </c>
    </row>
    <row r="204" spans="1:3" ht="15.75">
      <c r="A204" s="1454">
        <v>7745</v>
      </c>
      <c r="B204" s="1458" t="s">
        <v>2015</v>
      </c>
      <c r="C204" s="1454">
        <v>7745</v>
      </c>
    </row>
    <row r="205" spans="1:3" ht="15.75">
      <c r="A205" s="1454">
        <v>7746</v>
      </c>
      <c r="B205" s="1458" t="s">
        <v>2016</v>
      </c>
      <c r="C205" s="1454">
        <v>7746</v>
      </c>
    </row>
    <row r="206" spans="1:3" ht="15.75">
      <c r="A206" s="1454">
        <v>7747</v>
      </c>
      <c r="B206" s="1457" t="s">
        <v>2017</v>
      </c>
      <c r="C206" s="1454">
        <v>7747</v>
      </c>
    </row>
    <row r="207" spans="1:3" ht="15.75">
      <c r="A207" s="1454">
        <v>7748</v>
      </c>
      <c r="B207" s="1460" t="s">
        <v>2018</v>
      </c>
      <c r="C207" s="1454">
        <v>7748</v>
      </c>
    </row>
    <row r="208" spans="1:3" ht="15.75">
      <c r="A208" s="1454">
        <v>7751</v>
      </c>
      <c r="B208" s="1458" t="s">
        <v>2019</v>
      </c>
      <c r="C208" s="1454">
        <v>7751</v>
      </c>
    </row>
    <row r="209" spans="1:3" ht="15.75">
      <c r="A209" s="1454">
        <v>7752</v>
      </c>
      <c r="B209" s="1458" t="s">
        <v>2020</v>
      </c>
      <c r="C209" s="1454">
        <v>7752</v>
      </c>
    </row>
    <row r="210" spans="1:3" ht="15.75">
      <c r="A210" s="1454">
        <v>7755</v>
      </c>
      <c r="B210" s="1459" t="s">
        <v>1519</v>
      </c>
      <c r="C210" s="1454">
        <v>7755</v>
      </c>
    </row>
    <row r="211" spans="1:3" ht="15.75">
      <c r="A211" s="1454">
        <v>7758</v>
      </c>
      <c r="B211" s="1457" t="s">
        <v>1520</v>
      </c>
      <c r="C211" s="1454">
        <v>7758</v>
      </c>
    </row>
    <row r="212" spans="1:3" ht="15.75">
      <c r="A212" s="1454">
        <v>7759</v>
      </c>
      <c r="B212" s="1458" t="s">
        <v>1521</v>
      </c>
      <c r="C212" s="1454">
        <v>7759</v>
      </c>
    </row>
    <row r="213" spans="1:3" ht="15.75">
      <c r="A213" s="1454">
        <v>7761</v>
      </c>
      <c r="B213" s="1457" t="s">
        <v>1522</v>
      </c>
      <c r="C213" s="1454">
        <v>7761</v>
      </c>
    </row>
    <row r="214" spans="1:3" ht="15.75">
      <c r="A214" s="1454">
        <v>7762</v>
      </c>
      <c r="B214" s="1457" t="s">
        <v>1523</v>
      </c>
      <c r="C214" s="1454">
        <v>7762</v>
      </c>
    </row>
    <row r="215" spans="1:3" ht="15.75">
      <c r="A215" s="1454">
        <v>7768</v>
      </c>
      <c r="B215" s="1457" t="s">
        <v>1524</v>
      </c>
      <c r="C215" s="1454">
        <v>7768</v>
      </c>
    </row>
    <row r="216" spans="1:3" ht="15.75">
      <c r="A216" s="1454">
        <v>8801</v>
      </c>
      <c r="B216" s="1460" t="s">
        <v>1525</v>
      </c>
      <c r="C216" s="1454">
        <v>8801</v>
      </c>
    </row>
    <row r="217" spans="1:3" ht="15.75">
      <c r="A217" s="1454">
        <v>8802</v>
      </c>
      <c r="B217" s="1457" t="s">
        <v>1526</v>
      </c>
      <c r="C217" s="1454">
        <v>8802</v>
      </c>
    </row>
    <row r="218" spans="1:3" ht="15.75">
      <c r="A218" s="1454">
        <v>8803</v>
      </c>
      <c r="B218" s="1457" t="s">
        <v>1527</v>
      </c>
      <c r="C218" s="1454">
        <v>8803</v>
      </c>
    </row>
    <row r="219" spans="1:3" ht="15.75">
      <c r="A219" s="1454">
        <v>8804</v>
      </c>
      <c r="B219" s="1457" t="s">
        <v>1528</v>
      </c>
      <c r="C219" s="1454">
        <v>8804</v>
      </c>
    </row>
    <row r="220" spans="1:3" ht="15.75">
      <c r="A220" s="1454">
        <v>8805</v>
      </c>
      <c r="B220" s="1459" t="s">
        <v>1529</v>
      </c>
      <c r="C220" s="1454">
        <v>8805</v>
      </c>
    </row>
    <row r="221" spans="1:3" ht="15.75">
      <c r="A221" s="1454">
        <v>8807</v>
      </c>
      <c r="B221" s="1465" t="s">
        <v>1530</v>
      </c>
      <c r="C221" s="1454">
        <v>8807</v>
      </c>
    </row>
    <row r="222" spans="1:3" ht="15.75">
      <c r="A222" s="1454">
        <v>8808</v>
      </c>
      <c r="B222" s="1458" t="s">
        <v>1531</v>
      </c>
      <c r="C222" s="1454">
        <v>8808</v>
      </c>
    </row>
    <row r="223" spans="1:3" ht="15.75">
      <c r="A223" s="1454">
        <v>8809</v>
      </c>
      <c r="B223" s="1458" t="s">
        <v>1532</v>
      </c>
      <c r="C223" s="1454">
        <v>8809</v>
      </c>
    </row>
    <row r="224" spans="1:3" ht="15.75">
      <c r="A224" s="1454">
        <v>8811</v>
      </c>
      <c r="B224" s="1457" t="s">
        <v>1533</v>
      </c>
      <c r="C224" s="1454">
        <v>8811</v>
      </c>
    </row>
    <row r="225" spans="1:3" ht="15.75">
      <c r="A225" s="1454">
        <v>8813</v>
      </c>
      <c r="B225" s="1458" t="s">
        <v>1534</v>
      </c>
      <c r="C225" s="1454">
        <v>8813</v>
      </c>
    </row>
    <row r="226" spans="1:3" ht="15.75">
      <c r="A226" s="1454">
        <v>8814</v>
      </c>
      <c r="B226" s="1457" t="s">
        <v>1535</v>
      </c>
      <c r="C226" s="1454">
        <v>8814</v>
      </c>
    </row>
    <row r="227" spans="1:3" ht="15.75">
      <c r="A227" s="1454">
        <v>8815</v>
      </c>
      <c r="B227" s="1457" t="s">
        <v>1536</v>
      </c>
      <c r="C227" s="1454">
        <v>8815</v>
      </c>
    </row>
    <row r="228" spans="1:3" ht="15.75">
      <c r="A228" s="1454">
        <v>8816</v>
      </c>
      <c r="B228" s="1458" t="s">
        <v>1537</v>
      </c>
      <c r="C228" s="1454">
        <v>8816</v>
      </c>
    </row>
    <row r="229" spans="1:3" ht="15.75">
      <c r="A229" s="1454">
        <v>8817</v>
      </c>
      <c r="B229" s="1458" t="s">
        <v>1538</v>
      </c>
      <c r="C229" s="1454">
        <v>8817</v>
      </c>
    </row>
    <row r="230" spans="1:3" ht="15.75">
      <c r="A230" s="1454">
        <v>8821</v>
      </c>
      <c r="B230" s="1458" t="s">
        <v>1539</v>
      </c>
      <c r="C230" s="1454">
        <v>8821</v>
      </c>
    </row>
    <row r="231" spans="1:3" ht="15.75">
      <c r="A231" s="1454">
        <v>8824</v>
      </c>
      <c r="B231" s="1460" t="s">
        <v>1540</v>
      </c>
      <c r="C231" s="1454">
        <v>8824</v>
      </c>
    </row>
    <row r="232" spans="1:3" ht="15.75">
      <c r="A232" s="1454">
        <v>8825</v>
      </c>
      <c r="B232" s="1460" t="s">
        <v>1541</v>
      </c>
      <c r="C232" s="1454">
        <v>8825</v>
      </c>
    </row>
    <row r="233" spans="1:3" ht="15.75">
      <c r="A233" s="1454">
        <v>8826</v>
      </c>
      <c r="B233" s="1460" t="s">
        <v>1542</v>
      </c>
      <c r="C233" s="1454">
        <v>8826</v>
      </c>
    </row>
    <row r="234" spans="1:3" ht="15.75">
      <c r="A234" s="1454">
        <v>8827</v>
      </c>
      <c r="B234" s="1460" t="s">
        <v>1543</v>
      </c>
      <c r="C234" s="1454">
        <v>8827</v>
      </c>
    </row>
    <row r="235" spans="1:3" ht="15.75">
      <c r="A235" s="1454">
        <v>8828</v>
      </c>
      <c r="B235" s="1457" t="s">
        <v>1544</v>
      </c>
      <c r="C235" s="1454">
        <v>8828</v>
      </c>
    </row>
    <row r="236" spans="1:3" ht="15.75">
      <c r="A236" s="1454">
        <v>8829</v>
      </c>
      <c r="B236" s="1457" t="s">
        <v>1545</v>
      </c>
      <c r="C236" s="1454">
        <v>8829</v>
      </c>
    </row>
    <row r="237" spans="1:3" ht="15.75">
      <c r="A237" s="1454">
        <v>8831</v>
      </c>
      <c r="B237" s="1457" t="s">
        <v>1546</v>
      </c>
      <c r="C237" s="1454">
        <v>8831</v>
      </c>
    </row>
    <row r="238" spans="1:3" ht="15.75">
      <c r="A238" s="1454">
        <v>8832</v>
      </c>
      <c r="B238" s="1458" t="s">
        <v>1547</v>
      </c>
      <c r="C238" s="1454">
        <v>8832</v>
      </c>
    </row>
    <row r="239" spans="1:3" ht="15.75">
      <c r="A239" s="1454">
        <v>8833</v>
      </c>
      <c r="B239" s="1457" t="s">
        <v>1548</v>
      </c>
      <c r="C239" s="1454">
        <v>8833</v>
      </c>
    </row>
    <row r="240" spans="1:3" ht="15.75">
      <c r="A240" s="1454">
        <v>8834</v>
      </c>
      <c r="B240" s="1458" t="s">
        <v>1549</v>
      </c>
      <c r="C240" s="1454">
        <v>8834</v>
      </c>
    </row>
    <row r="241" spans="1:3" ht="15.75">
      <c r="A241" s="1454">
        <v>8835</v>
      </c>
      <c r="B241" s="1458" t="s">
        <v>1087</v>
      </c>
      <c r="C241" s="1454">
        <v>8835</v>
      </c>
    </row>
    <row r="242" spans="1:3" ht="15.75">
      <c r="A242" s="1454">
        <v>8836</v>
      </c>
      <c r="B242" s="1457" t="s">
        <v>1088</v>
      </c>
      <c r="C242" s="1454">
        <v>8836</v>
      </c>
    </row>
    <row r="243" spans="1:3" ht="15.75">
      <c r="A243" s="1454">
        <v>8837</v>
      </c>
      <c r="B243" s="1457" t="s">
        <v>1089</v>
      </c>
      <c r="C243" s="1454">
        <v>8837</v>
      </c>
    </row>
    <row r="244" spans="1:3" ht="15.75">
      <c r="A244" s="1454">
        <v>8838</v>
      </c>
      <c r="B244" s="1457" t="s">
        <v>1090</v>
      </c>
      <c r="C244" s="1454">
        <v>8838</v>
      </c>
    </row>
    <row r="245" spans="1:3" ht="15.75">
      <c r="A245" s="1454">
        <v>8839</v>
      </c>
      <c r="B245" s="1458" t="s">
        <v>1091</v>
      </c>
      <c r="C245" s="1454">
        <v>8839</v>
      </c>
    </row>
    <row r="246" spans="1:3" ht="15.75">
      <c r="A246" s="1454">
        <v>8845</v>
      </c>
      <c r="B246" s="1459" t="s">
        <v>1092</v>
      </c>
      <c r="C246" s="1454">
        <v>8845</v>
      </c>
    </row>
    <row r="247" spans="1:3" ht="15.75">
      <c r="A247" s="1454">
        <v>8848</v>
      </c>
      <c r="B247" s="1465" t="s">
        <v>1093</v>
      </c>
      <c r="C247" s="1454">
        <v>8848</v>
      </c>
    </row>
    <row r="248" spans="1:3" ht="15.75">
      <c r="A248" s="1454">
        <v>8849</v>
      </c>
      <c r="B248" s="1457" t="s">
        <v>1094</v>
      </c>
      <c r="C248" s="1454">
        <v>8849</v>
      </c>
    </row>
    <row r="249" spans="1:3" ht="15.75">
      <c r="A249" s="1454">
        <v>8851</v>
      </c>
      <c r="B249" s="1457" t="s">
        <v>1095</v>
      </c>
      <c r="C249" s="1454">
        <v>8851</v>
      </c>
    </row>
    <row r="250" spans="1:3" ht="15.75">
      <c r="A250" s="1454">
        <v>8852</v>
      </c>
      <c r="B250" s="1457" t="s">
        <v>1096</v>
      </c>
      <c r="C250" s="1454">
        <v>8852</v>
      </c>
    </row>
    <row r="251" spans="1:3" ht="15.75">
      <c r="A251" s="1454">
        <v>8853</v>
      </c>
      <c r="B251" s="1457" t="s">
        <v>1097</v>
      </c>
      <c r="C251" s="1454">
        <v>8853</v>
      </c>
    </row>
    <row r="252" spans="1:3" ht="15.75">
      <c r="A252" s="1454">
        <v>8855</v>
      </c>
      <c r="B252" s="1459" t="s">
        <v>1098</v>
      </c>
      <c r="C252" s="1454">
        <v>8855</v>
      </c>
    </row>
    <row r="253" spans="1:3" ht="15.75">
      <c r="A253" s="1454">
        <v>8858</v>
      </c>
      <c r="B253" s="1468" t="s">
        <v>1099</v>
      </c>
      <c r="C253" s="1454">
        <v>8858</v>
      </c>
    </row>
    <row r="254" spans="1:3" ht="15.75">
      <c r="A254" s="1454">
        <v>8859</v>
      </c>
      <c r="B254" s="1458" t="s">
        <v>1100</v>
      </c>
      <c r="C254" s="1454">
        <v>8859</v>
      </c>
    </row>
    <row r="255" spans="1:3" ht="15.75">
      <c r="A255" s="1454">
        <v>8861</v>
      </c>
      <c r="B255" s="1457" t="s">
        <v>1101</v>
      </c>
      <c r="C255" s="1454">
        <v>8861</v>
      </c>
    </row>
    <row r="256" spans="1:3" ht="15.75">
      <c r="A256" s="1454">
        <v>8862</v>
      </c>
      <c r="B256" s="1458" t="s">
        <v>1102</v>
      </c>
      <c r="C256" s="1454">
        <v>8862</v>
      </c>
    </row>
    <row r="257" spans="1:3" ht="15.75">
      <c r="A257" s="1454">
        <v>8863</v>
      </c>
      <c r="B257" s="1458" t="s">
        <v>1103</v>
      </c>
      <c r="C257" s="1454">
        <v>8863</v>
      </c>
    </row>
    <row r="258" spans="1:3" ht="15.75">
      <c r="A258" s="1454">
        <v>8864</v>
      </c>
      <c r="B258" s="1457" t="s">
        <v>1104</v>
      </c>
      <c r="C258" s="1454">
        <v>8864</v>
      </c>
    </row>
    <row r="259" spans="1:3" ht="15.75">
      <c r="A259" s="1454">
        <v>8865</v>
      </c>
      <c r="B259" s="1458" t="s">
        <v>1105</v>
      </c>
      <c r="C259" s="1454">
        <v>8865</v>
      </c>
    </row>
    <row r="260" spans="1:3" ht="15.75">
      <c r="A260" s="1454">
        <v>8866</v>
      </c>
      <c r="B260" s="1458" t="s">
        <v>382</v>
      </c>
      <c r="C260" s="1454">
        <v>8866</v>
      </c>
    </row>
    <row r="261" spans="1:3" ht="15.75">
      <c r="A261" s="1454">
        <v>8867</v>
      </c>
      <c r="B261" s="1458" t="s">
        <v>383</v>
      </c>
      <c r="C261" s="1454">
        <v>8867</v>
      </c>
    </row>
    <row r="262" spans="1:3" ht="15.75">
      <c r="A262" s="1454">
        <v>8868</v>
      </c>
      <c r="B262" s="1458" t="s">
        <v>384</v>
      </c>
      <c r="C262" s="1454">
        <v>8868</v>
      </c>
    </row>
    <row r="263" spans="1:3" ht="15.75">
      <c r="A263" s="1454">
        <v>8869</v>
      </c>
      <c r="B263" s="1457" t="s">
        <v>385</v>
      </c>
      <c r="C263" s="1454">
        <v>8869</v>
      </c>
    </row>
    <row r="264" spans="1:3" ht="15.75">
      <c r="A264" s="1454">
        <v>8871</v>
      </c>
      <c r="B264" s="1458" t="s">
        <v>386</v>
      </c>
      <c r="C264" s="1454">
        <v>8871</v>
      </c>
    </row>
    <row r="265" spans="1:3" ht="15.75">
      <c r="A265" s="1454">
        <v>8872</v>
      </c>
      <c r="B265" s="1458" t="s">
        <v>1113</v>
      </c>
      <c r="C265" s="1454">
        <v>8872</v>
      </c>
    </row>
    <row r="266" spans="1:3" ht="15.75">
      <c r="A266" s="1454">
        <v>8873</v>
      </c>
      <c r="B266" s="1458" t="s">
        <v>1114</v>
      </c>
      <c r="C266" s="1454">
        <v>8873</v>
      </c>
    </row>
    <row r="267" spans="1:3" ht="16.5" customHeight="1">
      <c r="A267" s="1454">
        <v>8875</v>
      </c>
      <c r="B267" s="1458" t="s">
        <v>1115</v>
      </c>
      <c r="C267" s="1454">
        <v>8875</v>
      </c>
    </row>
    <row r="268" spans="1:3" ht="15.75">
      <c r="A268" s="1454">
        <v>8876</v>
      </c>
      <c r="B268" s="1458" t="s">
        <v>1116</v>
      </c>
      <c r="C268" s="1454">
        <v>8876</v>
      </c>
    </row>
    <row r="269" spans="1:3" ht="15.75">
      <c r="A269" s="1454">
        <v>8877</v>
      </c>
      <c r="B269" s="1457" t="s">
        <v>1117</v>
      </c>
      <c r="C269" s="1454">
        <v>8877</v>
      </c>
    </row>
    <row r="270" spans="1:3" ht="15.75">
      <c r="A270" s="1454">
        <v>8878</v>
      </c>
      <c r="B270" s="1468" t="s">
        <v>1118</v>
      </c>
      <c r="C270" s="1454">
        <v>8878</v>
      </c>
    </row>
    <row r="271" spans="1:3" ht="15.75">
      <c r="A271" s="1454">
        <v>8885</v>
      </c>
      <c r="B271" s="1460" t="s">
        <v>1119</v>
      </c>
      <c r="C271" s="1454">
        <v>8885</v>
      </c>
    </row>
    <row r="272" spans="1:3" ht="15.75">
      <c r="A272" s="1454">
        <v>8888</v>
      </c>
      <c r="B272" s="1457" t="s">
        <v>1120</v>
      </c>
      <c r="C272" s="1454">
        <v>8888</v>
      </c>
    </row>
    <row r="273" spans="1:3" ht="15.75">
      <c r="A273" s="1454">
        <v>8897</v>
      </c>
      <c r="B273" s="1457" t="s">
        <v>1121</v>
      </c>
      <c r="C273" s="1454">
        <v>8897</v>
      </c>
    </row>
    <row r="274" spans="1:3" ht="15.75">
      <c r="A274" s="1454">
        <v>8898</v>
      </c>
      <c r="B274" s="1457" t="s">
        <v>1122</v>
      </c>
      <c r="C274" s="1454">
        <v>8898</v>
      </c>
    </row>
    <row r="275" spans="1:3" ht="15.75">
      <c r="A275" s="1454">
        <v>9910</v>
      </c>
      <c r="B275" s="1460" t="s">
        <v>1123</v>
      </c>
      <c r="C275" s="1454">
        <v>9910</v>
      </c>
    </row>
    <row r="276" spans="1:3" ht="15.75">
      <c r="A276" s="1454">
        <v>9997</v>
      </c>
      <c r="B276" s="1457" t="s">
        <v>1124</v>
      </c>
      <c r="C276" s="1454">
        <v>9997</v>
      </c>
    </row>
    <row r="277" spans="1:3" ht="15.75">
      <c r="A277" s="1454">
        <v>9998</v>
      </c>
      <c r="B277" s="1457" t="s">
        <v>1125</v>
      </c>
      <c r="C277" s="1454">
        <v>9998</v>
      </c>
    </row>
    <row r="278" ht="14.25"/>
    <row r="279" ht="14.25"/>
    <row r="280" ht="14.25"/>
    <row r="281" ht="14.25"/>
    <row r="282" spans="1:2" ht="14.25">
      <c r="A282" s="1443" t="s">
        <v>1270</v>
      </c>
      <c r="B282" s="1444" t="s">
        <v>1272</v>
      </c>
    </row>
    <row r="283" spans="1:2" ht="14.25">
      <c r="A283" s="1472" t="s">
        <v>1126</v>
      </c>
      <c r="B283" s="1473"/>
    </row>
    <row r="284" spans="1:2" ht="14.25">
      <c r="A284" s="1472" t="s">
        <v>1344</v>
      </c>
      <c r="B284" s="1473"/>
    </row>
    <row r="285" spans="1:2" ht="14.25">
      <c r="A285" s="1474" t="s">
        <v>1345</v>
      </c>
      <c r="B285" s="1475" t="s">
        <v>1346</v>
      </c>
    </row>
    <row r="286" spans="1:2" ht="14.25">
      <c r="A286" s="1474" t="s">
        <v>1347</v>
      </c>
      <c r="B286" s="1475" t="s">
        <v>1348</v>
      </c>
    </row>
    <row r="287" spans="1:2" ht="14.25">
      <c r="A287" s="1474" t="s">
        <v>1349</v>
      </c>
      <c r="B287" s="1475" t="s">
        <v>1350</v>
      </c>
    </row>
    <row r="288" spans="1:2" ht="14.25">
      <c r="A288" s="1474" t="s">
        <v>1351</v>
      </c>
      <c r="B288" s="1475" t="s">
        <v>1352</v>
      </c>
    </row>
    <row r="289" spans="1:2" ht="14.25">
      <c r="A289" s="1474" t="s">
        <v>1353</v>
      </c>
      <c r="B289" s="1476" t="s">
        <v>1354</v>
      </c>
    </row>
    <row r="290" spans="1:2" ht="14.25">
      <c r="A290" s="1474" t="s">
        <v>1355</v>
      </c>
      <c r="B290" s="1475" t="s">
        <v>1356</v>
      </c>
    </row>
    <row r="291" spans="1:2" ht="14.25">
      <c r="A291" s="1474" t="s">
        <v>1357</v>
      </c>
      <c r="B291" s="1475" t="s">
        <v>1358</v>
      </c>
    </row>
    <row r="292" spans="1:2" ht="14.25">
      <c r="A292" s="1474" t="s">
        <v>1359</v>
      </c>
      <c r="B292" s="1476" t="s">
        <v>1360</v>
      </c>
    </row>
    <row r="293" spans="1:2" ht="14.25">
      <c r="A293" s="1474" t="s">
        <v>1361</v>
      </c>
      <c r="B293" s="1475" t="s">
        <v>1362</v>
      </c>
    </row>
    <row r="294" spans="1:2" ht="14.25">
      <c r="A294" s="1474" t="s">
        <v>1363</v>
      </c>
      <c r="B294" s="1475" t="s">
        <v>1364</v>
      </c>
    </row>
    <row r="295" spans="1:2" ht="14.25">
      <c r="A295" s="1474" t="s">
        <v>1365</v>
      </c>
      <c r="B295" s="1476" t="s">
        <v>1366</v>
      </c>
    </row>
    <row r="296" spans="1:2" ht="14.25">
      <c r="A296" s="1474" t="s">
        <v>1367</v>
      </c>
      <c r="B296" s="1477">
        <v>98315</v>
      </c>
    </row>
    <row r="297" spans="1:2" ht="14.25">
      <c r="A297" s="1472" t="s">
        <v>1368</v>
      </c>
      <c r="B297" s="1541"/>
    </row>
    <row r="298" spans="1:2" ht="14.25">
      <c r="A298" s="1474" t="s">
        <v>1127</v>
      </c>
      <c r="B298" s="1478" t="s">
        <v>1128</v>
      </c>
    </row>
    <row r="299" spans="1:2" ht="14.25">
      <c r="A299" s="1474" t="s">
        <v>1129</v>
      </c>
      <c r="B299" s="1478" t="s">
        <v>1130</v>
      </c>
    </row>
    <row r="300" spans="1:2" ht="14.25">
      <c r="A300" s="1474" t="s">
        <v>1131</v>
      </c>
      <c r="B300" s="1478" t="s">
        <v>1132</v>
      </c>
    </row>
    <row r="301" spans="1:2" ht="14.25">
      <c r="A301" s="1474" t="s">
        <v>1133</v>
      </c>
      <c r="B301" s="1478" t="s">
        <v>1134</v>
      </c>
    </row>
    <row r="302" spans="1:2" ht="14.25">
      <c r="A302" s="1474" t="s">
        <v>1135</v>
      </c>
      <c r="B302" s="1478" t="s">
        <v>1136</v>
      </c>
    </row>
    <row r="303" spans="1:2" ht="14.25">
      <c r="A303" s="1474" t="s">
        <v>1137</v>
      </c>
      <c r="B303" s="1478" t="s">
        <v>1138</v>
      </c>
    </row>
    <row r="304" spans="1:2" ht="14.25">
      <c r="A304" s="1474" t="s">
        <v>1139</v>
      </c>
      <c r="B304" s="1478" t="s">
        <v>1140</v>
      </c>
    </row>
    <row r="305" spans="1:2" ht="14.25">
      <c r="A305" s="1474" t="s">
        <v>1141</v>
      </c>
      <c r="B305" s="1478" t="s">
        <v>1142</v>
      </c>
    </row>
    <row r="306" spans="1:2" ht="14.25">
      <c r="A306" s="1474" t="s">
        <v>1143</v>
      </c>
      <c r="B306" s="1478" t="s">
        <v>1144</v>
      </c>
    </row>
    <row r="307" ht="14.25"/>
    <row r="308" ht="14.25"/>
    <row r="309" spans="1:2" ht="14.25">
      <c r="A309" s="1443" t="s">
        <v>1270</v>
      </c>
      <c r="B309" s="1444" t="s">
        <v>1271</v>
      </c>
    </row>
    <row r="310" ht="15.75">
      <c r="B310" s="1471" t="s">
        <v>1861</v>
      </c>
    </row>
    <row r="311" ht="18.75" thickBot="1">
      <c r="B311" s="1471" t="s">
        <v>1862</v>
      </c>
    </row>
    <row r="312" spans="1:2" ht="16.5">
      <c r="A312" s="1479" t="s">
        <v>1384</v>
      </c>
      <c r="B312" s="1480" t="s">
        <v>1145</v>
      </c>
    </row>
    <row r="313" spans="1:2" ht="16.5">
      <c r="A313" s="1481" t="s">
        <v>1385</v>
      </c>
      <c r="B313" s="1482" t="s">
        <v>1146</v>
      </c>
    </row>
    <row r="314" spans="1:2" ht="16.5">
      <c r="A314" s="1481" t="s">
        <v>1386</v>
      </c>
      <c r="B314" s="1483" t="s">
        <v>1147</v>
      </c>
    </row>
    <row r="315" spans="1:2" ht="16.5">
      <c r="A315" s="1481" t="s">
        <v>1387</v>
      </c>
      <c r="B315" s="1483" t="s">
        <v>1148</v>
      </c>
    </row>
    <row r="316" spans="1:2" ht="16.5">
      <c r="A316" s="1481" t="s">
        <v>1388</v>
      </c>
      <c r="B316" s="1483" t="s">
        <v>1149</v>
      </c>
    </row>
    <row r="317" spans="1:2" ht="16.5">
      <c r="A317" s="1481" t="s">
        <v>1389</v>
      </c>
      <c r="B317" s="1483" t="s">
        <v>1150</v>
      </c>
    </row>
    <row r="318" spans="1:2" ht="16.5">
      <c r="A318" s="1481" t="s">
        <v>0</v>
      </c>
      <c r="B318" s="1483" t="s">
        <v>1151</v>
      </c>
    </row>
    <row r="319" spans="1:2" ht="16.5">
      <c r="A319" s="1481" t="s">
        <v>1</v>
      </c>
      <c r="B319" s="1483" t="s">
        <v>1152</v>
      </c>
    </row>
    <row r="320" spans="1:2" ht="16.5">
      <c r="A320" s="1481" t="s">
        <v>2</v>
      </c>
      <c r="B320" s="1483" t="s">
        <v>1153</v>
      </c>
    </row>
    <row r="321" spans="1:2" ht="16.5">
      <c r="A321" s="1481" t="s">
        <v>3</v>
      </c>
      <c r="B321" s="1483" t="s">
        <v>1154</v>
      </c>
    </row>
    <row r="322" spans="1:2" ht="16.5">
      <c r="A322" s="1481" t="s">
        <v>4</v>
      </c>
      <c r="B322" s="1483" t="s">
        <v>1155</v>
      </c>
    </row>
    <row r="323" spans="1:2" ht="16.5">
      <c r="A323" s="1481" t="s">
        <v>5</v>
      </c>
      <c r="B323" s="1484" t="s">
        <v>1156</v>
      </c>
    </row>
    <row r="324" spans="1:2" ht="16.5">
      <c r="A324" s="1481" t="s">
        <v>6</v>
      </c>
      <c r="B324" s="1484" t="s">
        <v>1157</v>
      </c>
    </row>
    <row r="325" spans="1:2" ht="16.5">
      <c r="A325" s="1481" t="s">
        <v>7</v>
      </c>
      <c r="B325" s="1483" t="s">
        <v>1158</v>
      </c>
    </row>
    <row r="326" spans="1:2" ht="16.5">
      <c r="A326" s="1481" t="s">
        <v>8</v>
      </c>
      <c r="B326" s="1483" t="s">
        <v>1159</v>
      </c>
    </row>
    <row r="327" spans="1:2" ht="16.5">
      <c r="A327" s="1481" t="s">
        <v>9</v>
      </c>
      <c r="B327" s="1483" t="s">
        <v>1160</v>
      </c>
    </row>
    <row r="328" spans="1:2" ht="16.5">
      <c r="A328" s="1481" t="s">
        <v>10</v>
      </c>
      <c r="B328" s="1483" t="s">
        <v>1369</v>
      </c>
    </row>
    <row r="329" spans="1:2" ht="16.5">
      <c r="A329" s="1481" t="s">
        <v>11</v>
      </c>
      <c r="B329" s="1483" t="s">
        <v>1370</v>
      </c>
    </row>
    <row r="330" spans="1:2" ht="16.5">
      <c r="A330" s="1481" t="s">
        <v>12</v>
      </c>
      <c r="B330" s="1483" t="s">
        <v>1161</v>
      </c>
    </row>
    <row r="331" spans="1:2" ht="16.5">
      <c r="A331" s="1481" t="s">
        <v>13</v>
      </c>
      <c r="B331" s="1483" t="s">
        <v>1162</v>
      </c>
    </row>
    <row r="332" spans="1:2" ht="16.5">
      <c r="A332" s="1481" t="s">
        <v>14</v>
      </c>
      <c r="B332" s="1483" t="s">
        <v>1371</v>
      </c>
    </row>
    <row r="333" spans="1:2" ht="16.5">
      <c r="A333" s="1481" t="s">
        <v>15</v>
      </c>
      <c r="B333" s="1483" t="s">
        <v>1163</v>
      </c>
    </row>
    <row r="334" spans="1:2" ht="16.5">
      <c r="A334" s="1481" t="s">
        <v>16</v>
      </c>
      <c r="B334" s="1483" t="s">
        <v>1164</v>
      </c>
    </row>
    <row r="335" spans="1:2" ht="32.25" customHeight="1">
      <c r="A335" s="1485" t="s">
        <v>17</v>
      </c>
      <c r="B335" s="1486" t="s">
        <v>410</v>
      </c>
    </row>
    <row r="336" spans="1:2" ht="16.5">
      <c r="A336" s="1487" t="s">
        <v>18</v>
      </c>
      <c r="B336" s="1488" t="s">
        <v>411</v>
      </c>
    </row>
    <row r="337" spans="1:2" ht="16.5">
      <c r="A337" s="1487" t="s">
        <v>19</v>
      </c>
      <c r="B337" s="1488" t="s">
        <v>412</v>
      </c>
    </row>
    <row r="338" spans="1:2" ht="16.5">
      <c r="A338" s="1487" t="s">
        <v>20</v>
      </c>
      <c r="B338" s="1488" t="s">
        <v>1372</v>
      </c>
    </row>
    <row r="339" spans="1:2" ht="16.5">
      <c r="A339" s="1481" t="s">
        <v>21</v>
      </c>
      <c r="B339" s="1483" t="s">
        <v>413</v>
      </c>
    </row>
    <row r="340" spans="1:2" ht="16.5">
      <c r="A340" s="1481" t="s">
        <v>22</v>
      </c>
      <c r="B340" s="1483" t="s">
        <v>414</v>
      </c>
    </row>
    <row r="341" spans="1:2" ht="16.5">
      <c r="A341" s="1481" t="s">
        <v>23</v>
      </c>
      <c r="B341" s="1483" t="s">
        <v>1373</v>
      </c>
    </row>
    <row r="342" spans="1:2" ht="16.5">
      <c r="A342" s="1481" t="s">
        <v>24</v>
      </c>
      <c r="B342" s="1483" t="s">
        <v>415</v>
      </c>
    </row>
    <row r="343" spans="1:2" ht="16.5">
      <c r="A343" s="1481" t="s">
        <v>25</v>
      </c>
      <c r="B343" s="1483" t="s">
        <v>1508</v>
      </c>
    </row>
    <row r="344" spans="1:2" ht="16.5">
      <c r="A344" s="1481" t="s">
        <v>26</v>
      </c>
      <c r="B344" s="1483" t="s">
        <v>1509</v>
      </c>
    </row>
    <row r="345" spans="1:2" ht="16.5">
      <c r="A345" s="1481" t="s">
        <v>27</v>
      </c>
      <c r="B345" s="1488" t="s">
        <v>1510</v>
      </c>
    </row>
    <row r="346" spans="1:2" ht="16.5">
      <c r="A346" s="1481" t="s">
        <v>28</v>
      </c>
      <c r="B346" s="1488" t="s">
        <v>1511</v>
      </c>
    </row>
    <row r="347" spans="1:2" ht="16.5">
      <c r="A347" s="1481" t="s">
        <v>29</v>
      </c>
      <c r="B347" s="1488" t="s">
        <v>1374</v>
      </c>
    </row>
    <row r="348" spans="1:2" ht="16.5">
      <c r="A348" s="1481" t="s">
        <v>30</v>
      </c>
      <c r="B348" s="1483" t="s">
        <v>1512</v>
      </c>
    </row>
    <row r="349" spans="1:2" ht="16.5">
      <c r="A349" s="1481" t="s">
        <v>31</v>
      </c>
      <c r="B349" s="1483" t="s">
        <v>1513</v>
      </c>
    </row>
    <row r="350" spans="1:2" ht="16.5">
      <c r="A350" s="1481" t="s">
        <v>32</v>
      </c>
      <c r="B350" s="1488" t="s">
        <v>1514</v>
      </c>
    </row>
    <row r="351" spans="1:2" ht="16.5">
      <c r="A351" s="1481" t="s">
        <v>33</v>
      </c>
      <c r="B351" s="1483" t="s">
        <v>1515</v>
      </c>
    </row>
    <row r="352" spans="1:2" ht="16.5">
      <c r="A352" s="1481" t="s">
        <v>34</v>
      </c>
      <c r="B352" s="1483" t="s">
        <v>1516</v>
      </c>
    </row>
    <row r="353" spans="1:2" ht="16.5">
      <c r="A353" s="1481" t="s">
        <v>35</v>
      </c>
      <c r="B353" s="1483" t="s">
        <v>1517</v>
      </c>
    </row>
    <row r="354" spans="1:2" ht="16.5">
      <c r="A354" s="1481" t="s">
        <v>36</v>
      </c>
      <c r="B354" s="1483" t="s">
        <v>1518</v>
      </c>
    </row>
    <row r="355" spans="1:2" ht="16.5">
      <c r="A355" s="1481" t="s">
        <v>37</v>
      </c>
      <c r="B355" s="1483" t="s">
        <v>1375</v>
      </c>
    </row>
    <row r="356" spans="1:2" ht="16.5">
      <c r="A356" s="1481" t="s">
        <v>2064</v>
      </c>
      <c r="B356" s="1483" t="s">
        <v>2065</v>
      </c>
    </row>
    <row r="357" spans="1:2" ht="16.5">
      <c r="A357" s="1481" t="s">
        <v>38</v>
      </c>
      <c r="B357" s="1483" t="s">
        <v>1958</v>
      </c>
    </row>
    <row r="358" spans="1:2" ht="16.5">
      <c r="A358" s="1489" t="s">
        <v>39</v>
      </c>
      <c r="B358" s="1490" t="s">
        <v>1959</v>
      </c>
    </row>
    <row r="359" spans="1:2" ht="16.5">
      <c r="A359" s="1491" t="s">
        <v>40</v>
      </c>
      <c r="B359" s="1492" t="s">
        <v>1960</v>
      </c>
    </row>
    <row r="360" spans="1:2" ht="16.5">
      <c r="A360" s="1491" t="s">
        <v>41</v>
      </c>
      <c r="B360" s="1492" t="s">
        <v>1961</v>
      </c>
    </row>
    <row r="361" spans="1:2" ht="16.5">
      <c r="A361" s="1491" t="s">
        <v>42</v>
      </c>
      <c r="B361" s="1492" t="s">
        <v>1962</v>
      </c>
    </row>
    <row r="362" spans="1:2" ht="17.25" thickBot="1">
      <c r="A362" s="1493" t="s">
        <v>43</v>
      </c>
      <c r="B362" s="1494" t="s">
        <v>1963</v>
      </c>
    </row>
    <row r="363" spans="1:256" ht="18">
      <c r="A363" s="1542"/>
      <c r="B363" s="1495" t="s">
        <v>2081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1863</v>
      </c>
    </row>
    <row r="365" spans="1:2" ht="18">
      <c r="A365" s="1543"/>
      <c r="B365" s="1499" t="s">
        <v>2082</v>
      </c>
    </row>
    <row r="366" spans="1:2" ht="18">
      <c r="A366" s="1501" t="s">
        <v>44</v>
      </c>
      <c r="B366" s="1500" t="s">
        <v>2083</v>
      </c>
    </row>
    <row r="367" spans="1:2" ht="18">
      <c r="A367" s="1501" t="s">
        <v>45</v>
      </c>
      <c r="B367" s="1502" t="s">
        <v>2084</v>
      </c>
    </row>
    <row r="368" spans="1:2" ht="18">
      <c r="A368" s="1501" t="s">
        <v>46</v>
      </c>
      <c r="B368" s="1503" t="s">
        <v>2085</v>
      </c>
    </row>
    <row r="369" spans="1:2" ht="18">
      <c r="A369" s="1501" t="s">
        <v>47</v>
      </c>
      <c r="B369" s="1503" t="s">
        <v>2086</v>
      </c>
    </row>
    <row r="370" spans="1:2" ht="18">
      <c r="A370" s="1501" t="s">
        <v>48</v>
      </c>
      <c r="B370" s="1503" t="s">
        <v>2087</v>
      </c>
    </row>
    <row r="371" spans="1:2" ht="18">
      <c r="A371" s="1501" t="s">
        <v>49</v>
      </c>
      <c r="B371" s="1503" t="s">
        <v>2088</v>
      </c>
    </row>
    <row r="372" spans="1:2" ht="18">
      <c r="A372" s="1501" t="s">
        <v>50</v>
      </c>
      <c r="B372" s="1503" t="s">
        <v>2089</v>
      </c>
    </row>
    <row r="373" spans="1:2" ht="18">
      <c r="A373" s="1501" t="s">
        <v>51</v>
      </c>
      <c r="B373" s="1504" t="s">
        <v>2090</v>
      </c>
    </row>
    <row r="374" spans="1:2" ht="18">
      <c r="A374" s="1501" t="s">
        <v>52</v>
      </c>
      <c r="B374" s="1504" t="s">
        <v>2091</v>
      </c>
    </row>
    <row r="375" spans="1:2" ht="18">
      <c r="A375" s="1501" t="s">
        <v>53</v>
      </c>
      <c r="B375" s="1504" t="s">
        <v>2092</v>
      </c>
    </row>
    <row r="376" spans="1:2" ht="18">
      <c r="A376" s="1501" t="s">
        <v>54</v>
      </c>
      <c r="B376" s="1504" t="s">
        <v>2093</v>
      </c>
    </row>
    <row r="377" spans="1:2" ht="18">
      <c r="A377" s="1501" t="s">
        <v>55</v>
      </c>
      <c r="B377" s="1505" t="s">
        <v>2094</v>
      </c>
    </row>
    <row r="378" spans="1:2" ht="18">
      <c r="A378" s="1501" t="s">
        <v>56</v>
      </c>
      <c r="B378" s="1505" t="s">
        <v>2095</v>
      </c>
    </row>
    <row r="379" spans="1:2" ht="18">
      <c r="A379" s="1501" t="s">
        <v>57</v>
      </c>
      <c r="B379" s="1504" t="s">
        <v>2096</v>
      </c>
    </row>
    <row r="380" spans="1:5" ht="18">
      <c r="A380" s="1501" t="s">
        <v>58</v>
      </c>
      <c r="B380" s="1504" t="s">
        <v>702</v>
      </c>
      <c r="C380" s="1506" t="s">
        <v>658</v>
      </c>
      <c r="E380" s="1507"/>
    </row>
    <row r="381" spans="1:5" ht="18">
      <c r="A381" s="1501" t="s">
        <v>59</v>
      </c>
      <c r="B381" s="1503" t="s">
        <v>703</v>
      </c>
      <c r="C381" s="1506" t="s">
        <v>658</v>
      </c>
      <c r="E381" s="1507"/>
    </row>
    <row r="382" spans="1:5" ht="18">
      <c r="A382" s="1501" t="s">
        <v>60</v>
      </c>
      <c r="B382" s="1504" t="s">
        <v>704</v>
      </c>
      <c r="C382" s="1506" t="s">
        <v>658</v>
      </c>
      <c r="E382" s="1507"/>
    </row>
    <row r="383" spans="1:5" ht="18">
      <c r="A383" s="1501" t="s">
        <v>61</v>
      </c>
      <c r="B383" s="1504" t="s">
        <v>705</v>
      </c>
      <c r="C383" s="1506" t="s">
        <v>658</v>
      </c>
      <c r="E383" s="1507"/>
    </row>
    <row r="384" spans="1:5" ht="18">
      <c r="A384" s="1501" t="s">
        <v>62</v>
      </c>
      <c r="B384" s="1504" t="s">
        <v>706</v>
      </c>
      <c r="C384" s="1506" t="s">
        <v>658</v>
      </c>
      <c r="E384" s="1507"/>
    </row>
    <row r="385" spans="1:5" ht="18">
      <c r="A385" s="1501" t="s">
        <v>63</v>
      </c>
      <c r="B385" s="1504" t="s">
        <v>707</v>
      </c>
      <c r="C385" s="1506" t="s">
        <v>658</v>
      </c>
      <c r="E385" s="1507"/>
    </row>
    <row r="386" spans="1:5" ht="18">
      <c r="A386" s="1501" t="s">
        <v>64</v>
      </c>
      <c r="B386" s="1504" t="s">
        <v>708</v>
      </c>
      <c r="C386" s="1506" t="s">
        <v>658</v>
      </c>
      <c r="E386" s="1507"/>
    </row>
    <row r="387" spans="1:5" ht="18">
      <c r="A387" s="1501" t="s">
        <v>65</v>
      </c>
      <c r="B387" s="1504" t="s">
        <v>709</v>
      </c>
      <c r="C387" s="1506" t="s">
        <v>658</v>
      </c>
      <c r="E387" s="1507"/>
    </row>
    <row r="388" spans="1:5" ht="18">
      <c r="A388" s="1501" t="s">
        <v>66</v>
      </c>
      <c r="B388" s="1504" t="s">
        <v>710</v>
      </c>
      <c r="C388" s="1506" t="s">
        <v>658</v>
      </c>
      <c r="E388" s="1507"/>
    </row>
    <row r="389" spans="1:5" ht="18">
      <c r="A389" s="1501" t="s">
        <v>67</v>
      </c>
      <c r="B389" s="1503" t="s">
        <v>711</v>
      </c>
      <c r="C389" s="1506" t="s">
        <v>658</v>
      </c>
      <c r="E389" s="1507"/>
    </row>
    <row r="390" spans="1:5" ht="18">
      <c r="A390" s="1501" t="s">
        <v>68</v>
      </c>
      <c r="B390" s="1504" t="s">
        <v>712</v>
      </c>
      <c r="C390" s="1506" t="s">
        <v>658</v>
      </c>
      <c r="E390" s="1507"/>
    </row>
    <row r="391" spans="1:5" ht="18">
      <c r="A391" s="1501" t="s">
        <v>69</v>
      </c>
      <c r="B391" s="1503" t="s">
        <v>713</v>
      </c>
      <c r="C391" s="1506" t="s">
        <v>658</v>
      </c>
      <c r="E391" s="1507"/>
    </row>
    <row r="392" spans="1:5" ht="18">
      <c r="A392" s="1501" t="s">
        <v>70</v>
      </c>
      <c r="B392" s="1503" t="s">
        <v>714</v>
      </c>
      <c r="C392" s="1506" t="s">
        <v>658</v>
      </c>
      <c r="E392" s="1507"/>
    </row>
    <row r="393" spans="1:5" ht="18">
      <c r="A393" s="1501" t="s">
        <v>71</v>
      </c>
      <c r="B393" s="1503" t="s">
        <v>715</v>
      </c>
      <c r="C393" s="1506" t="s">
        <v>658</v>
      </c>
      <c r="E393" s="1507"/>
    </row>
    <row r="394" spans="1:5" ht="18">
      <c r="A394" s="1501" t="s">
        <v>72</v>
      </c>
      <c r="B394" s="1503" t="s">
        <v>716</v>
      </c>
      <c r="C394" s="1506" t="s">
        <v>658</v>
      </c>
      <c r="E394" s="1507"/>
    </row>
    <row r="395" spans="1:5" ht="18">
      <c r="A395" s="1501" t="s">
        <v>73</v>
      </c>
      <c r="B395" s="1503" t="s">
        <v>717</v>
      </c>
      <c r="C395" s="1506" t="s">
        <v>658</v>
      </c>
      <c r="E395" s="1507"/>
    </row>
    <row r="396" spans="1:5" ht="18">
      <c r="A396" s="1501" t="s">
        <v>74</v>
      </c>
      <c r="B396" s="1503" t="s">
        <v>718</v>
      </c>
      <c r="C396" s="1506" t="s">
        <v>658</v>
      </c>
      <c r="E396" s="1507"/>
    </row>
    <row r="397" spans="1:5" ht="18">
      <c r="A397" s="1501" t="s">
        <v>75</v>
      </c>
      <c r="B397" s="1503" t="s">
        <v>719</v>
      </c>
      <c r="C397" s="1506" t="s">
        <v>658</v>
      </c>
      <c r="E397" s="1507"/>
    </row>
    <row r="398" spans="1:5" ht="18">
      <c r="A398" s="1501" t="s">
        <v>76</v>
      </c>
      <c r="B398" s="1503" t="s">
        <v>720</v>
      </c>
      <c r="C398" s="1506" t="s">
        <v>658</v>
      </c>
      <c r="E398" s="1507"/>
    </row>
    <row r="399" spans="1:5" ht="18">
      <c r="A399" s="1501" t="s">
        <v>77</v>
      </c>
      <c r="B399" s="1508" t="s">
        <v>721</v>
      </c>
      <c r="C399" s="1506" t="s">
        <v>658</v>
      </c>
      <c r="E399" s="1507"/>
    </row>
    <row r="400" spans="1:5" ht="18">
      <c r="A400" s="1501" t="s">
        <v>78</v>
      </c>
      <c r="B400" s="1509" t="s">
        <v>1376</v>
      </c>
      <c r="C400" s="1506" t="s">
        <v>658</v>
      </c>
      <c r="E400" s="1507"/>
    </row>
    <row r="401" spans="1:5" ht="18">
      <c r="A401" s="1544" t="s">
        <v>79</v>
      </c>
      <c r="B401" s="1510" t="s">
        <v>1864</v>
      </c>
      <c r="C401" s="1506" t="s">
        <v>658</v>
      </c>
      <c r="E401" s="1507"/>
    </row>
    <row r="402" spans="1:5" ht="18">
      <c r="A402" s="1543" t="s">
        <v>658</v>
      </c>
      <c r="B402" s="1511" t="s">
        <v>1865</v>
      </c>
      <c r="C402" s="1506" t="s">
        <v>658</v>
      </c>
      <c r="E402" s="1507"/>
    </row>
    <row r="403" spans="1:5" ht="18">
      <c r="A403" s="1516" t="s">
        <v>80</v>
      </c>
      <c r="B403" s="1512" t="s">
        <v>722</v>
      </c>
      <c r="C403" s="1506" t="s">
        <v>658</v>
      </c>
      <c r="E403" s="1507"/>
    </row>
    <row r="404" spans="1:5" ht="18">
      <c r="A404" s="1501" t="s">
        <v>81</v>
      </c>
      <c r="B404" s="1488" t="s">
        <v>723</v>
      </c>
      <c r="C404" s="1506" t="s">
        <v>658</v>
      </c>
      <c r="E404" s="1507"/>
    </row>
    <row r="405" spans="1:5" ht="18">
      <c r="A405" s="1545" t="s">
        <v>82</v>
      </c>
      <c r="B405" s="1513" t="s">
        <v>724</v>
      </c>
      <c r="C405" s="1506" t="s">
        <v>658</v>
      </c>
      <c r="E405" s="1507"/>
    </row>
    <row r="406" spans="1:5" ht="18">
      <c r="A406" s="1497" t="s">
        <v>658</v>
      </c>
      <c r="B406" s="1514" t="s">
        <v>1866</v>
      </c>
      <c r="C406" s="1506" t="s">
        <v>658</v>
      </c>
      <c r="E406" s="1507"/>
    </row>
    <row r="407" spans="1:5" ht="16.5">
      <c r="A407" s="1481" t="s">
        <v>34</v>
      </c>
      <c r="B407" s="1483" t="s">
        <v>1516</v>
      </c>
      <c r="C407" s="1506" t="s">
        <v>658</v>
      </c>
      <c r="E407" s="1507"/>
    </row>
    <row r="408" spans="1:5" ht="16.5">
      <c r="A408" s="1481" t="s">
        <v>35</v>
      </c>
      <c r="B408" s="1483" t="s">
        <v>1517</v>
      </c>
      <c r="C408" s="1506" t="s">
        <v>658</v>
      </c>
      <c r="E408" s="1507"/>
    </row>
    <row r="409" spans="1:5" ht="16.5">
      <c r="A409" s="1546" t="s">
        <v>36</v>
      </c>
      <c r="B409" s="1515" t="s">
        <v>1518</v>
      </c>
      <c r="C409" s="1506" t="s">
        <v>658</v>
      </c>
      <c r="E409" s="1507"/>
    </row>
    <row r="410" spans="1:5" ht="18">
      <c r="A410" s="1543" t="s">
        <v>658</v>
      </c>
      <c r="B410" s="1514" t="s">
        <v>1867</v>
      </c>
      <c r="C410" s="1506" t="s">
        <v>658</v>
      </c>
      <c r="E410" s="1507"/>
    </row>
    <row r="411" spans="1:5" ht="18">
      <c r="A411" s="1516" t="s">
        <v>83</v>
      </c>
      <c r="B411" s="1512" t="s">
        <v>1377</v>
      </c>
      <c r="C411" s="1506" t="s">
        <v>658</v>
      </c>
      <c r="E411" s="1507"/>
    </row>
    <row r="412" spans="1:5" ht="18">
      <c r="A412" s="1516" t="s">
        <v>84</v>
      </c>
      <c r="B412" s="1512" t="s">
        <v>1378</v>
      </c>
      <c r="C412" s="1506" t="s">
        <v>658</v>
      </c>
      <c r="E412" s="1507"/>
    </row>
    <row r="413" spans="1:5" ht="18">
      <c r="A413" s="1516" t="s">
        <v>85</v>
      </c>
      <c r="B413" s="1512" t="s">
        <v>659</v>
      </c>
      <c r="C413" s="1506" t="s">
        <v>658</v>
      </c>
      <c r="E413" s="1507"/>
    </row>
    <row r="414" spans="1:5" ht="18.75" thickBot="1">
      <c r="A414" s="1547" t="s">
        <v>86</v>
      </c>
      <c r="B414" s="1517" t="s">
        <v>660</v>
      </c>
      <c r="C414" s="1506" t="s">
        <v>658</v>
      </c>
      <c r="E414" s="1507"/>
    </row>
    <row r="415" spans="1:5" ht="17.25" thickBot="1">
      <c r="A415" s="1548" t="s">
        <v>87</v>
      </c>
      <c r="B415" s="1517" t="s">
        <v>1379</v>
      </c>
      <c r="C415" s="1506" t="s">
        <v>658</v>
      </c>
      <c r="E415" s="1507"/>
    </row>
    <row r="416" spans="1:5" ht="16.5">
      <c r="A416" s="1548" t="s">
        <v>88</v>
      </c>
      <c r="B416" s="1518" t="s">
        <v>810</v>
      </c>
      <c r="C416" s="1506" t="s">
        <v>658</v>
      </c>
      <c r="E416" s="1507"/>
    </row>
    <row r="417" spans="1:5" ht="16.5">
      <c r="A417" s="1481" t="s">
        <v>89</v>
      </c>
      <c r="B417" s="1483" t="s">
        <v>811</v>
      </c>
      <c r="C417" s="1506" t="s">
        <v>658</v>
      </c>
      <c r="E417" s="1507"/>
    </row>
    <row r="418" spans="1:5" ht="18.75" thickBot="1">
      <c r="A418" s="1549" t="s">
        <v>90</v>
      </c>
      <c r="B418" s="1519" t="s">
        <v>812</v>
      </c>
      <c r="C418" s="1506" t="s">
        <v>658</v>
      </c>
      <c r="E418" s="1507"/>
    </row>
    <row r="419" spans="1:5" ht="16.5">
      <c r="A419" s="1479" t="s">
        <v>91</v>
      </c>
      <c r="B419" s="1520" t="s">
        <v>813</v>
      </c>
      <c r="C419" s="1506" t="s">
        <v>658</v>
      </c>
      <c r="E419" s="1507"/>
    </row>
    <row r="420" spans="1:5" ht="16.5">
      <c r="A420" s="1550" t="s">
        <v>92</v>
      </c>
      <c r="B420" s="1483" t="s">
        <v>814</v>
      </c>
      <c r="C420" s="1506" t="s">
        <v>658</v>
      </c>
      <c r="E420" s="1507"/>
    </row>
    <row r="421" spans="1:5" ht="16.5">
      <c r="A421" s="1481" t="s">
        <v>93</v>
      </c>
      <c r="B421" s="1521" t="s">
        <v>1715</v>
      </c>
      <c r="C421" s="1506" t="s">
        <v>658</v>
      </c>
      <c r="E421" s="1507"/>
    </row>
    <row r="422" spans="1:5" ht="17.25" thickBot="1">
      <c r="A422" s="1493" t="s">
        <v>94</v>
      </c>
      <c r="B422" s="1522" t="s">
        <v>1716</v>
      </c>
      <c r="C422" s="1506" t="s">
        <v>658</v>
      </c>
      <c r="E422" s="1507"/>
    </row>
    <row r="423" spans="1:5" ht="18">
      <c r="A423" s="1501" t="s">
        <v>95</v>
      </c>
      <c r="B423" s="1523" t="s">
        <v>1868</v>
      </c>
      <c r="C423" s="1506" t="s">
        <v>658</v>
      </c>
      <c r="E423" s="1507"/>
    </row>
    <row r="424" spans="1:5" ht="18">
      <c r="A424" s="1501" t="s">
        <v>96</v>
      </c>
      <c r="B424" s="1524" t="s">
        <v>1869</v>
      </c>
      <c r="C424" s="1506" t="s">
        <v>658</v>
      </c>
      <c r="E424" s="1507"/>
    </row>
    <row r="425" spans="1:5" ht="18">
      <c r="A425" s="1501" t="s">
        <v>97</v>
      </c>
      <c r="B425" s="1525" t="s">
        <v>1870</v>
      </c>
      <c r="C425" s="1506" t="s">
        <v>658</v>
      </c>
      <c r="E425" s="1507"/>
    </row>
    <row r="426" spans="1:5" ht="18">
      <c r="A426" s="1501" t="s">
        <v>98</v>
      </c>
      <c r="B426" s="1524" t="s">
        <v>1871</v>
      </c>
      <c r="C426" s="1506" t="s">
        <v>658</v>
      </c>
      <c r="E426" s="1507"/>
    </row>
    <row r="427" spans="1:5" ht="18">
      <c r="A427" s="1501" t="s">
        <v>99</v>
      </c>
      <c r="B427" s="1524" t="s">
        <v>1872</v>
      </c>
      <c r="C427" s="1506" t="s">
        <v>658</v>
      </c>
      <c r="E427" s="1507"/>
    </row>
    <row r="428" spans="1:5" ht="18">
      <c r="A428" s="1501" t="s">
        <v>100</v>
      </c>
      <c r="B428" s="1526" t="s">
        <v>1873</v>
      </c>
      <c r="C428" s="1506" t="s">
        <v>658</v>
      </c>
      <c r="E428" s="1507"/>
    </row>
    <row r="429" spans="1:5" ht="18">
      <c r="A429" s="1501" t="s">
        <v>101</v>
      </c>
      <c r="B429" s="1526" t="s">
        <v>1874</v>
      </c>
      <c r="C429" s="1506" t="s">
        <v>658</v>
      </c>
      <c r="E429" s="1507"/>
    </row>
    <row r="430" spans="1:5" ht="18">
      <c r="A430" s="1501" t="s">
        <v>102</v>
      </c>
      <c r="B430" s="1526" t="s">
        <v>1875</v>
      </c>
      <c r="C430" s="1506" t="s">
        <v>658</v>
      </c>
      <c r="E430" s="1507"/>
    </row>
    <row r="431" spans="1:5" ht="18">
      <c r="A431" s="1501" t="s">
        <v>103</v>
      </c>
      <c r="B431" s="1526" t="s">
        <v>1876</v>
      </c>
      <c r="C431" s="1506" t="s">
        <v>658</v>
      </c>
      <c r="E431" s="1507"/>
    </row>
    <row r="432" spans="1:5" ht="18">
      <c r="A432" s="1501" t="s">
        <v>104</v>
      </c>
      <c r="B432" s="1526" t="s">
        <v>1877</v>
      </c>
      <c r="C432" s="1506" t="s">
        <v>658</v>
      </c>
      <c r="E432" s="1507"/>
    </row>
    <row r="433" spans="1:5" ht="18">
      <c r="A433" s="1501" t="s">
        <v>105</v>
      </c>
      <c r="B433" s="1524" t="s">
        <v>1878</v>
      </c>
      <c r="C433" s="1506" t="s">
        <v>658</v>
      </c>
      <c r="E433" s="1507"/>
    </row>
    <row r="434" spans="1:5" ht="18">
      <c r="A434" s="1501" t="s">
        <v>106</v>
      </c>
      <c r="B434" s="1524" t="s">
        <v>1879</v>
      </c>
      <c r="C434" s="1506" t="s">
        <v>658</v>
      </c>
      <c r="E434" s="1507"/>
    </row>
    <row r="435" spans="1:5" ht="18">
      <c r="A435" s="1501" t="s">
        <v>107</v>
      </c>
      <c r="B435" s="1524" t="s">
        <v>1880</v>
      </c>
      <c r="C435" s="1506" t="s">
        <v>658</v>
      </c>
      <c r="E435" s="1507"/>
    </row>
    <row r="436" spans="1:5" ht="18.75" thickBot="1">
      <c r="A436" s="1501" t="s">
        <v>108</v>
      </c>
      <c r="B436" s="1527" t="s">
        <v>1881</v>
      </c>
      <c r="C436" s="1506" t="s">
        <v>658</v>
      </c>
      <c r="E436" s="1507"/>
    </row>
    <row r="437" spans="1:5" ht="18">
      <c r="A437" s="1501" t="s">
        <v>109</v>
      </c>
      <c r="B437" s="1523" t="s">
        <v>1882</v>
      </c>
      <c r="C437" s="1506" t="s">
        <v>658</v>
      </c>
      <c r="E437" s="1507"/>
    </row>
    <row r="438" spans="1:5" ht="18">
      <c r="A438" s="1501" t="s">
        <v>110</v>
      </c>
      <c r="B438" s="1525" t="s">
        <v>1883</v>
      </c>
      <c r="C438" s="1506" t="s">
        <v>658</v>
      </c>
      <c r="E438" s="1507"/>
    </row>
    <row r="439" spans="1:5" ht="18">
      <c r="A439" s="1501" t="s">
        <v>111</v>
      </c>
      <c r="B439" s="1524" t="s">
        <v>1884</v>
      </c>
      <c r="C439" s="1506" t="s">
        <v>658</v>
      </c>
      <c r="E439" s="1507"/>
    </row>
    <row r="440" spans="1:5" ht="18">
      <c r="A440" s="1501" t="s">
        <v>112</v>
      </c>
      <c r="B440" s="1524" t="s">
        <v>1885</v>
      </c>
      <c r="C440" s="1506" t="s">
        <v>658</v>
      </c>
      <c r="E440" s="1507"/>
    </row>
    <row r="441" spans="1:5" ht="18">
      <c r="A441" s="1501" t="s">
        <v>113</v>
      </c>
      <c r="B441" s="1524" t="s">
        <v>1886</v>
      </c>
      <c r="C441" s="1506" t="s">
        <v>658</v>
      </c>
      <c r="E441" s="1507"/>
    </row>
    <row r="442" spans="1:5" ht="18">
      <c r="A442" s="1501" t="s">
        <v>114</v>
      </c>
      <c r="B442" s="1524" t="s">
        <v>1887</v>
      </c>
      <c r="C442" s="1506" t="s">
        <v>658</v>
      </c>
      <c r="E442" s="1507"/>
    </row>
    <row r="443" spans="1:5" ht="18">
      <c r="A443" s="1501" t="s">
        <v>115</v>
      </c>
      <c r="B443" s="1524" t="s">
        <v>1888</v>
      </c>
      <c r="C443" s="1506" t="s">
        <v>658</v>
      </c>
      <c r="E443" s="1507"/>
    </row>
    <row r="444" spans="1:5" ht="18">
      <c r="A444" s="1501" t="s">
        <v>116</v>
      </c>
      <c r="B444" s="1524" t="s">
        <v>1889</v>
      </c>
      <c r="C444" s="1506" t="s">
        <v>658</v>
      </c>
      <c r="E444" s="1507"/>
    </row>
    <row r="445" spans="1:5" ht="18">
      <c r="A445" s="1501" t="s">
        <v>117</v>
      </c>
      <c r="B445" s="1524" t="s">
        <v>1890</v>
      </c>
      <c r="C445" s="1506" t="s">
        <v>658</v>
      </c>
      <c r="E445" s="1507"/>
    </row>
    <row r="446" spans="1:5" ht="18">
      <c r="A446" s="1501" t="s">
        <v>118</v>
      </c>
      <c r="B446" s="1524" t="s">
        <v>1891</v>
      </c>
      <c r="C446" s="1506" t="s">
        <v>658</v>
      </c>
      <c r="E446" s="1507"/>
    </row>
    <row r="447" spans="1:5" ht="18">
      <c r="A447" s="1501" t="s">
        <v>119</v>
      </c>
      <c r="B447" s="1524" t="s">
        <v>1892</v>
      </c>
      <c r="C447" s="1506" t="s">
        <v>658</v>
      </c>
      <c r="E447" s="1507"/>
    </row>
    <row r="448" spans="1:5" ht="18">
      <c r="A448" s="1501" t="s">
        <v>120</v>
      </c>
      <c r="B448" s="1524" t="s">
        <v>1893</v>
      </c>
      <c r="C448" s="1506" t="s">
        <v>658</v>
      </c>
      <c r="E448" s="1507"/>
    </row>
    <row r="449" spans="1:5" ht="18.75" thickBot="1">
      <c r="A449" s="1501" t="s">
        <v>121</v>
      </c>
      <c r="B449" s="1527" t="s">
        <v>1894</v>
      </c>
      <c r="C449" s="1506" t="s">
        <v>658</v>
      </c>
      <c r="E449" s="1507"/>
    </row>
    <row r="450" spans="1:5" ht="18">
      <c r="A450" s="1501" t="s">
        <v>122</v>
      </c>
      <c r="B450" s="1523" t="s">
        <v>1895</v>
      </c>
      <c r="C450" s="1506" t="s">
        <v>658</v>
      </c>
      <c r="E450" s="1507"/>
    </row>
    <row r="451" spans="1:5" ht="18">
      <c r="A451" s="1501" t="s">
        <v>123</v>
      </c>
      <c r="B451" s="1524" t="s">
        <v>1896</v>
      </c>
      <c r="C451" s="1506" t="s">
        <v>658</v>
      </c>
      <c r="E451" s="1507"/>
    </row>
    <row r="452" spans="1:5" ht="18">
      <c r="A452" s="1501" t="s">
        <v>124</v>
      </c>
      <c r="B452" s="1524" t="s">
        <v>1897</v>
      </c>
      <c r="C452" s="1506" t="s">
        <v>658</v>
      </c>
      <c r="E452" s="1507"/>
    </row>
    <row r="453" spans="1:5" ht="18">
      <c r="A453" s="1501" t="s">
        <v>125</v>
      </c>
      <c r="B453" s="1524" t="s">
        <v>1898</v>
      </c>
      <c r="C453" s="1506" t="s">
        <v>658</v>
      </c>
      <c r="E453" s="1507"/>
    </row>
    <row r="454" spans="1:5" ht="18">
      <c r="A454" s="1501" t="s">
        <v>126</v>
      </c>
      <c r="B454" s="1525" t="s">
        <v>1899</v>
      </c>
      <c r="C454" s="1506" t="s">
        <v>658</v>
      </c>
      <c r="E454" s="1507"/>
    </row>
    <row r="455" spans="1:5" ht="18">
      <c r="A455" s="1501" t="s">
        <v>127</v>
      </c>
      <c r="B455" s="1524" t="s">
        <v>1900</v>
      </c>
      <c r="C455" s="1506" t="s">
        <v>658</v>
      </c>
      <c r="E455" s="1507"/>
    </row>
    <row r="456" spans="1:5" ht="18">
      <c r="A456" s="1501" t="s">
        <v>128</v>
      </c>
      <c r="B456" s="1524" t="s">
        <v>1901</v>
      </c>
      <c r="C456" s="1506" t="s">
        <v>658</v>
      </c>
      <c r="E456" s="1507"/>
    </row>
    <row r="457" spans="1:5" ht="18">
      <c r="A457" s="1501" t="s">
        <v>129</v>
      </c>
      <c r="B457" s="1524" t="s">
        <v>1902</v>
      </c>
      <c r="C457" s="1506" t="s">
        <v>658</v>
      </c>
      <c r="E457" s="1507"/>
    </row>
    <row r="458" spans="1:5" ht="18">
      <c r="A458" s="1501" t="s">
        <v>130</v>
      </c>
      <c r="B458" s="1524" t="s">
        <v>1903</v>
      </c>
      <c r="C458" s="1506" t="s">
        <v>658</v>
      </c>
      <c r="E458" s="1507"/>
    </row>
    <row r="459" spans="1:5" ht="18">
      <c r="A459" s="1501" t="s">
        <v>131</v>
      </c>
      <c r="B459" s="1524" t="s">
        <v>1904</v>
      </c>
      <c r="C459" s="1506" t="s">
        <v>658</v>
      </c>
      <c r="E459" s="1507"/>
    </row>
    <row r="460" spans="1:5" ht="18">
      <c r="A460" s="1501" t="s">
        <v>132</v>
      </c>
      <c r="B460" s="1524" t="s">
        <v>1905</v>
      </c>
      <c r="C460" s="1506" t="s">
        <v>658</v>
      </c>
      <c r="E460" s="1507"/>
    </row>
    <row r="461" spans="1:5" ht="18.75" thickBot="1">
      <c r="A461" s="1501" t="s">
        <v>133</v>
      </c>
      <c r="B461" s="1527" t="s">
        <v>1906</v>
      </c>
      <c r="C461" s="1506" t="s">
        <v>658</v>
      </c>
      <c r="E461" s="1507"/>
    </row>
    <row r="462" spans="1:5" ht="18">
      <c r="A462" s="1501" t="s">
        <v>134</v>
      </c>
      <c r="B462" s="1528" t="s">
        <v>1907</v>
      </c>
      <c r="C462" s="1506" t="s">
        <v>658</v>
      </c>
      <c r="E462" s="1507"/>
    </row>
    <row r="463" spans="1:5" ht="18">
      <c r="A463" s="1501" t="s">
        <v>135</v>
      </c>
      <c r="B463" s="1524" t="s">
        <v>1908</v>
      </c>
      <c r="C463" s="1506" t="s">
        <v>658</v>
      </c>
      <c r="E463" s="1507"/>
    </row>
    <row r="464" spans="1:5" ht="18">
      <c r="A464" s="1501" t="s">
        <v>136</v>
      </c>
      <c r="B464" s="1524" t="s">
        <v>1909</v>
      </c>
      <c r="C464" s="1506" t="s">
        <v>658</v>
      </c>
      <c r="E464" s="1507"/>
    </row>
    <row r="465" spans="1:5" ht="18">
      <c r="A465" s="1501" t="s">
        <v>137</v>
      </c>
      <c r="B465" s="1524" t="s">
        <v>1910</v>
      </c>
      <c r="C465" s="1506" t="s">
        <v>658</v>
      </c>
      <c r="E465" s="1507"/>
    </row>
    <row r="466" spans="1:5" ht="18">
      <c r="A466" s="1501" t="s">
        <v>138</v>
      </c>
      <c r="B466" s="1524" t="s">
        <v>1911</v>
      </c>
      <c r="C466" s="1506" t="s">
        <v>658</v>
      </c>
      <c r="E466" s="1507"/>
    </row>
    <row r="467" spans="1:5" ht="18">
      <c r="A467" s="1501" t="s">
        <v>139</v>
      </c>
      <c r="B467" s="1524" t="s">
        <v>1912</v>
      </c>
      <c r="C467" s="1506" t="s">
        <v>658</v>
      </c>
      <c r="E467" s="1507"/>
    </row>
    <row r="468" spans="1:5" ht="18">
      <c r="A468" s="1501" t="s">
        <v>140</v>
      </c>
      <c r="B468" s="1524" t="s">
        <v>1913</v>
      </c>
      <c r="C468" s="1506" t="s">
        <v>658</v>
      </c>
      <c r="E468" s="1507"/>
    </row>
    <row r="469" spans="1:5" ht="18">
      <c r="A469" s="1501" t="s">
        <v>141</v>
      </c>
      <c r="B469" s="1524" t="s">
        <v>1914</v>
      </c>
      <c r="C469" s="1506" t="s">
        <v>658</v>
      </c>
      <c r="E469" s="1507"/>
    </row>
    <row r="470" spans="1:5" ht="18">
      <c r="A470" s="1501" t="s">
        <v>142</v>
      </c>
      <c r="B470" s="1524" t="s">
        <v>1915</v>
      </c>
      <c r="C470" s="1506" t="s">
        <v>658</v>
      </c>
      <c r="E470" s="1507"/>
    </row>
    <row r="471" spans="1:5" ht="18.75" thickBot="1">
      <c r="A471" s="1501" t="s">
        <v>143</v>
      </c>
      <c r="B471" s="1527" t="s">
        <v>1916</v>
      </c>
      <c r="C471" s="1506" t="s">
        <v>658</v>
      </c>
      <c r="E471" s="1507"/>
    </row>
    <row r="472" spans="1:5" ht="18">
      <c r="A472" s="1501" t="s">
        <v>144</v>
      </c>
      <c r="B472" s="1523" t="s">
        <v>1917</v>
      </c>
      <c r="C472" s="1506" t="s">
        <v>658</v>
      </c>
      <c r="E472" s="1507"/>
    </row>
    <row r="473" spans="1:5" ht="18">
      <c r="A473" s="1501" t="s">
        <v>145</v>
      </c>
      <c r="B473" s="1524" t="s">
        <v>1918</v>
      </c>
      <c r="C473" s="1506" t="s">
        <v>658</v>
      </c>
      <c r="E473" s="1507"/>
    </row>
    <row r="474" spans="1:5" ht="18">
      <c r="A474" s="1501" t="s">
        <v>146</v>
      </c>
      <c r="B474" s="1524" t="s">
        <v>1919</v>
      </c>
      <c r="C474" s="1506" t="s">
        <v>658</v>
      </c>
      <c r="E474" s="1507"/>
    </row>
    <row r="475" spans="1:5" ht="18">
      <c r="A475" s="1501" t="s">
        <v>147</v>
      </c>
      <c r="B475" s="1525" t="s">
        <v>1920</v>
      </c>
      <c r="C475" s="1506" t="s">
        <v>658</v>
      </c>
      <c r="E475" s="1507"/>
    </row>
    <row r="476" spans="1:5" ht="18">
      <c r="A476" s="1501" t="s">
        <v>148</v>
      </c>
      <c r="B476" s="1524" t="s">
        <v>1921</v>
      </c>
      <c r="C476" s="1506" t="s">
        <v>658</v>
      </c>
      <c r="E476" s="1507"/>
    </row>
    <row r="477" spans="1:5" ht="18">
      <c r="A477" s="1501" t="s">
        <v>149</v>
      </c>
      <c r="B477" s="1524" t="s">
        <v>1922</v>
      </c>
      <c r="C477" s="1506" t="s">
        <v>658</v>
      </c>
      <c r="E477" s="1507"/>
    </row>
    <row r="478" spans="1:5" ht="18">
      <c r="A478" s="1501" t="s">
        <v>150</v>
      </c>
      <c r="B478" s="1524" t="s">
        <v>1923</v>
      </c>
      <c r="C478" s="1506" t="s">
        <v>658</v>
      </c>
      <c r="E478" s="1507"/>
    </row>
    <row r="479" spans="1:5" ht="18">
      <c r="A479" s="1501" t="s">
        <v>151</v>
      </c>
      <c r="B479" s="1524" t="s">
        <v>1924</v>
      </c>
      <c r="C479" s="1506" t="s">
        <v>658</v>
      </c>
      <c r="E479" s="1507"/>
    </row>
    <row r="480" spans="1:5" ht="18">
      <c r="A480" s="1501" t="s">
        <v>152</v>
      </c>
      <c r="B480" s="1524" t="s">
        <v>1925</v>
      </c>
      <c r="C480" s="1506" t="s">
        <v>658</v>
      </c>
      <c r="E480" s="1507"/>
    </row>
    <row r="481" spans="1:5" ht="18">
      <c r="A481" s="1501" t="s">
        <v>153</v>
      </c>
      <c r="B481" s="1524" t="s">
        <v>1926</v>
      </c>
      <c r="C481" s="1506" t="s">
        <v>658</v>
      </c>
      <c r="E481" s="1507"/>
    </row>
    <row r="482" spans="1:5" ht="18.75" thickBot="1">
      <c r="A482" s="1501" t="s">
        <v>154</v>
      </c>
      <c r="B482" s="1527" t="s">
        <v>1927</v>
      </c>
      <c r="C482" s="1506" t="s">
        <v>658</v>
      </c>
      <c r="E482" s="1507"/>
    </row>
    <row r="483" spans="1:5" ht="18">
      <c r="A483" s="1501" t="s">
        <v>155</v>
      </c>
      <c r="B483" s="1523" t="s">
        <v>1928</v>
      </c>
      <c r="C483" s="1506" t="s">
        <v>658</v>
      </c>
      <c r="E483" s="1507"/>
    </row>
    <row r="484" spans="1:5" ht="18">
      <c r="A484" s="1501" t="s">
        <v>156</v>
      </c>
      <c r="B484" s="1524" t="s">
        <v>1929</v>
      </c>
      <c r="C484" s="1506" t="s">
        <v>658</v>
      </c>
      <c r="E484" s="1507"/>
    </row>
    <row r="485" spans="1:5" ht="18">
      <c r="A485" s="1501" t="s">
        <v>157</v>
      </c>
      <c r="B485" s="1525" t="s">
        <v>1930</v>
      </c>
      <c r="C485" s="1506" t="s">
        <v>658</v>
      </c>
      <c r="E485" s="1507"/>
    </row>
    <row r="486" spans="1:5" ht="18">
      <c r="A486" s="1501" t="s">
        <v>158</v>
      </c>
      <c r="B486" s="1524" t="s">
        <v>1931</v>
      </c>
      <c r="C486" s="1506" t="s">
        <v>658</v>
      </c>
      <c r="E486" s="1507"/>
    </row>
    <row r="487" spans="1:5" ht="18">
      <c r="A487" s="1501" t="s">
        <v>159</v>
      </c>
      <c r="B487" s="1524" t="s">
        <v>1932</v>
      </c>
      <c r="C487" s="1506" t="s">
        <v>658</v>
      </c>
      <c r="E487" s="1507"/>
    </row>
    <row r="488" spans="1:5" ht="18">
      <c r="A488" s="1501" t="s">
        <v>160</v>
      </c>
      <c r="B488" s="1524" t="s">
        <v>1933</v>
      </c>
      <c r="C488" s="1506" t="s">
        <v>658</v>
      </c>
      <c r="E488" s="1507"/>
    </row>
    <row r="489" spans="1:5" ht="18">
      <c r="A489" s="1501" t="s">
        <v>161</v>
      </c>
      <c r="B489" s="1524" t="s">
        <v>1934</v>
      </c>
      <c r="C489" s="1506" t="s">
        <v>658</v>
      </c>
      <c r="E489" s="1507"/>
    </row>
    <row r="490" spans="1:5" ht="18">
      <c r="A490" s="1501" t="s">
        <v>162</v>
      </c>
      <c r="B490" s="1524" t="s">
        <v>1935</v>
      </c>
      <c r="C490" s="1506" t="s">
        <v>658</v>
      </c>
      <c r="E490" s="1507"/>
    </row>
    <row r="491" spans="1:5" ht="18">
      <c r="A491" s="1501" t="s">
        <v>163</v>
      </c>
      <c r="B491" s="1524" t="s">
        <v>1936</v>
      </c>
      <c r="C491" s="1506" t="s">
        <v>658</v>
      </c>
      <c r="E491" s="1507"/>
    </row>
    <row r="492" spans="1:5" ht="18.75" thickBot="1">
      <c r="A492" s="1501" t="s">
        <v>164</v>
      </c>
      <c r="B492" s="1527" t="s">
        <v>1937</v>
      </c>
      <c r="C492" s="1506" t="s">
        <v>658</v>
      </c>
      <c r="E492" s="1507"/>
    </row>
    <row r="493" spans="1:5" ht="18">
      <c r="A493" s="1501" t="s">
        <v>165</v>
      </c>
      <c r="B493" s="1528" t="s">
        <v>1938</v>
      </c>
      <c r="C493" s="1506" t="s">
        <v>658</v>
      </c>
      <c r="E493" s="1507"/>
    </row>
    <row r="494" spans="1:5" ht="18">
      <c r="A494" s="1501" t="s">
        <v>166</v>
      </c>
      <c r="B494" s="1524" t="s">
        <v>1939</v>
      </c>
      <c r="C494" s="1506" t="s">
        <v>658</v>
      </c>
      <c r="E494" s="1507"/>
    </row>
    <row r="495" spans="1:5" ht="18">
      <c r="A495" s="1501" t="s">
        <v>167</v>
      </c>
      <c r="B495" s="1524" t="s">
        <v>1940</v>
      </c>
      <c r="C495" s="1506" t="s">
        <v>658</v>
      </c>
      <c r="E495" s="1507"/>
    </row>
    <row r="496" spans="1:5" ht="18.75" thickBot="1">
      <c r="A496" s="1501" t="s">
        <v>168</v>
      </c>
      <c r="B496" s="1527" t="s">
        <v>1941</v>
      </c>
      <c r="C496" s="1506" t="s">
        <v>658</v>
      </c>
      <c r="E496" s="1507"/>
    </row>
    <row r="497" spans="1:5" ht="18">
      <c r="A497" s="1501" t="s">
        <v>169</v>
      </c>
      <c r="B497" s="1523" t="s">
        <v>1942</v>
      </c>
      <c r="C497" s="1506" t="s">
        <v>658</v>
      </c>
      <c r="E497" s="1507"/>
    </row>
    <row r="498" spans="1:5" ht="18">
      <c r="A498" s="1501" t="s">
        <v>170</v>
      </c>
      <c r="B498" s="1524" t="s">
        <v>1943</v>
      </c>
      <c r="C498" s="1506" t="s">
        <v>658</v>
      </c>
      <c r="E498" s="1507"/>
    </row>
    <row r="499" spans="1:5" ht="18">
      <c r="A499" s="1501" t="s">
        <v>171</v>
      </c>
      <c r="B499" s="1525" t="s">
        <v>1944</v>
      </c>
      <c r="C499" s="1506" t="s">
        <v>658</v>
      </c>
      <c r="E499" s="1507"/>
    </row>
    <row r="500" spans="1:5" ht="18">
      <c r="A500" s="1501" t="s">
        <v>172</v>
      </c>
      <c r="B500" s="1524" t="s">
        <v>1945</v>
      </c>
      <c r="C500" s="1506" t="s">
        <v>658</v>
      </c>
      <c r="E500" s="1507"/>
    </row>
    <row r="501" spans="1:5" ht="18">
      <c r="A501" s="1501" t="s">
        <v>173</v>
      </c>
      <c r="B501" s="1524" t="s">
        <v>1946</v>
      </c>
      <c r="C501" s="1506" t="s">
        <v>658</v>
      </c>
      <c r="E501" s="1507"/>
    </row>
    <row r="502" spans="1:5" ht="18">
      <c r="A502" s="1501" t="s">
        <v>174</v>
      </c>
      <c r="B502" s="1524" t="s">
        <v>1947</v>
      </c>
      <c r="C502" s="1506" t="s">
        <v>658</v>
      </c>
      <c r="E502" s="1507"/>
    </row>
    <row r="503" spans="1:5" ht="18">
      <c r="A503" s="1501" t="s">
        <v>175</v>
      </c>
      <c r="B503" s="1524" t="s">
        <v>1948</v>
      </c>
      <c r="C503" s="1506" t="s">
        <v>658</v>
      </c>
      <c r="E503" s="1507"/>
    </row>
    <row r="504" spans="1:5" ht="18.75" thickBot="1">
      <c r="A504" s="1501" t="s">
        <v>176</v>
      </c>
      <c r="B504" s="1527" t="s">
        <v>1949</v>
      </c>
      <c r="C504" s="1506" t="s">
        <v>658</v>
      </c>
      <c r="E504" s="1507"/>
    </row>
    <row r="505" spans="1:5" ht="18">
      <c r="A505" s="1501" t="s">
        <v>177</v>
      </c>
      <c r="B505" s="1523" t="s">
        <v>1950</v>
      </c>
      <c r="C505" s="1506" t="s">
        <v>658</v>
      </c>
      <c r="E505" s="1507"/>
    </row>
    <row r="506" spans="1:5" ht="18">
      <c r="A506" s="1501" t="s">
        <v>178</v>
      </c>
      <c r="B506" s="1524" t="s">
        <v>416</v>
      </c>
      <c r="C506" s="1506" t="s">
        <v>658</v>
      </c>
      <c r="E506" s="1507"/>
    </row>
    <row r="507" spans="1:5" ht="18">
      <c r="A507" s="1501" t="s">
        <v>179</v>
      </c>
      <c r="B507" s="1524" t="s">
        <v>417</v>
      </c>
      <c r="C507" s="1506" t="s">
        <v>658</v>
      </c>
      <c r="E507" s="1507"/>
    </row>
    <row r="508" spans="1:5" ht="18">
      <c r="A508" s="1501" t="s">
        <v>180</v>
      </c>
      <c r="B508" s="1524" t="s">
        <v>418</v>
      </c>
      <c r="C508" s="1506" t="s">
        <v>658</v>
      </c>
      <c r="E508" s="1507"/>
    </row>
    <row r="509" spans="1:5" ht="18">
      <c r="A509" s="1501" t="s">
        <v>181</v>
      </c>
      <c r="B509" s="1525" t="s">
        <v>419</v>
      </c>
      <c r="C509" s="1506" t="s">
        <v>658</v>
      </c>
      <c r="E509" s="1507"/>
    </row>
    <row r="510" spans="1:5" ht="18">
      <c r="A510" s="1501" t="s">
        <v>182</v>
      </c>
      <c r="B510" s="1524" t="s">
        <v>420</v>
      </c>
      <c r="C510" s="1506" t="s">
        <v>658</v>
      </c>
      <c r="E510" s="1507"/>
    </row>
    <row r="511" spans="1:5" ht="18.75" thickBot="1">
      <c r="A511" s="1501" t="s">
        <v>183</v>
      </c>
      <c r="B511" s="1527" t="s">
        <v>421</v>
      </c>
      <c r="C511" s="1506" t="s">
        <v>658</v>
      </c>
      <c r="E511" s="1507"/>
    </row>
    <row r="512" spans="1:5" ht="18">
      <c r="A512" s="1501" t="s">
        <v>184</v>
      </c>
      <c r="B512" s="1523" t="s">
        <v>422</v>
      </c>
      <c r="C512" s="1506" t="s">
        <v>658</v>
      </c>
      <c r="E512" s="1507"/>
    </row>
    <row r="513" spans="1:5" ht="18">
      <c r="A513" s="1501" t="s">
        <v>185</v>
      </c>
      <c r="B513" s="1524" t="s">
        <v>423</v>
      </c>
      <c r="C513" s="1506" t="s">
        <v>658</v>
      </c>
      <c r="E513" s="1507"/>
    </row>
    <row r="514" spans="1:5" ht="18">
      <c r="A514" s="1501" t="s">
        <v>186</v>
      </c>
      <c r="B514" s="1524" t="s">
        <v>424</v>
      </c>
      <c r="C514" s="1506" t="s">
        <v>658</v>
      </c>
      <c r="E514" s="1507"/>
    </row>
    <row r="515" spans="1:5" ht="18">
      <c r="A515" s="1501" t="s">
        <v>187</v>
      </c>
      <c r="B515" s="1524" t="s">
        <v>425</v>
      </c>
      <c r="C515" s="1506" t="s">
        <v>658</v>
      </c>
      <c r="E515" s="1507"/>
    </row>
    <row r="516" spans="1:5" ht="18">
      <c r="A516" s="1501" t="s">
        <v>188</v>
      </c>
      <c r="B516" s="1525" t="s">
        <v>426</v>
      </c>
      <c r="C516" s="1506" t="s">
        <v>658</v>
      </c>
      <c r="E516" s="1507"/>
    </row>
    <row r="517" spans="1:5" ht="18">
      <c r="A517" s="1501" t="s">
        <v>189</v>
      </c>
      <c r="B517" s="1524" t="s">
        <v>427</v>
      </c>
      <c r="C517" s="1506" t="s">
        <v>658</v>
      </c>
      <c r="E517" s="1507"/>
    </row>
    <row r="518" spans="1:5" ht="18">
      <c r="A518" s="1501" t="s">
        <v>190</v>
      </c>
      <c r="B518" s="1524" t="s">
        <v>428</v>
      </c>
      <c r="C518" s="1506" t="s">
        <v>658</v>
      </c>
      <c r="E518" s="1507"/>
    </row>
    <row r="519" spans="1:5" ht="18">
      <c r="A519" s="1501" t="s">
        <v>191</v>
      </c>
      <c r="B519" s="1524" t="s">
        <v>429</v>
      </c>
      <c r="C519" s="1506" t="s">
        <v>658</v>
      </c>
      <c r="E519" s="1507"/>
    </row>
    <row r="520" spans="1:5" ht="18.75" thickBot="1">
      <c r="A520" s="1501" t="s">
        <v>192</v>
      </c>
      <c r="B520" s="1527" t="s">
        <v>430</v>
      </c>
      <c r="C520" s="1506" t="s">
        <v>658</v>
      </c>
      <c r="E520" s="1507"/>
    </row>
    <row r="521" spans="1:5" ht="18">
      <c r="A521" s="1501" t="s">
        <v>193</v>
      </c>
      <c r="B521" s="1523" t="s">
        <v>431</v>
      </c>
      <c r="C521" s="1506" t="s">
        <v>658</v>
      </c>
      <c r="E521" s="1507"/>
    </row>
    <row r="522" spans="1:5" ht="18">
      <c r="A522" s="1501" t="s">
        <v>194</v>
      </c>
      <c r="B522" s="1524" t="s">
        <v>432</v>
      </c>
      <c r="C522" s="1506" t="s">
        <v>658</v>
      </c>
      <c r="E522" s="1507"/>
    </row>
    <row r="523" spans="1:5" ht="18">
      <c r="A523" s="1501" t="s">
        <v>195</v>
      </c>
      <c r="B523" s="1525" t="s">
        <v>433</v>
      </c>
      <c r="C523" s="1506" t="s">
        <v>658</v>
      </c>
      <c r="E523" s="1507"/>
    </row>
    <row r="524" spans="1:5" ht="18">
      <c r="A524" s="1501" t="s">
        <v>196</v>
      </c>
      <c r="B524" s="1524" t="s">
        <v>434</v>
      </c>
      <c r="C524" s="1506" t="s">
        <v>658</v>
      </c>
      <c r="E524" s="1507"/>
    </row>
    <row r="525" spans="1:5" ht="18">
      <c r="A525" s="1501" t="s">
        <v>197</v>
      </c>
      <c r="B525" s="1524" t="s">
        <v>435</v>
      </c>
      <c r="C525" s="1506" t="s">
        <v>658</v>
      </c>
      <c r="E525" s="1507"/>
    </row>
    <row r="526" spans="1:5" ht="18">
      <c r="A526" s="1501" t="s">
        <v>198</v>
      </c>
      <c r="B526" s="1524" t="s">
        <v>436</v>
      </c>
      <c r="C526" s="1506" t="s">
        <v>658</v>
      </c>
      <c r="E526" s="1507"/>
    </row>
    <row r="527" spans="1:5" ht="18">
      <c r="A527" s="1501" t="s">
        <v>199</v>
      </c>
      <c r="B527" s="1524" t="s">
        <v>437</v>
      </c>
      <c r="C527" s="1506" t="s">
        <v>658</v>
      </c>
      <c r="E527" s="1507"/>
    </row>
    <row r="528" spans="1:5" ht="18.75" thickBot="1">
      <c r="A528" s="1501" t="s">
        <v>200</v>
      </c>
      <c r="B528" s="1527" t="s">
        <v>438</v>
      </c>
      <c r="C528" s="1506" t="s">
        <v>658</v>
      </c>
      <c r="E528" s="1507"/>
    </row>
    <row r="529" spans="1:5" ht="18">
      <c r="A529" s="1501" t="s">
        <v>201</v>
      </c>
      <c r="B529" s="1523" t="s">
        <v>439</v>
      </c>
      <c r="C529" s="1506" t="s">
        <v>658</v>
      </c>
      <c r="E529" s="1507"/>
    </row>
    <row r="530" spans="1:5" ht="18">
      <c r="A530" s="1501" t="s">
        <v>202</v>
      </c>
      <c r="B530" s="1524" t="s">
        <v>440</v>
      </c>
      <c r="C530" s="1506" t="s">
        <v>658</v>
      </c>
      <c r="E530" s="1507"/>
    </row>
    <row r="531" spans="1:5" ht="18">
      <c r="A531" s="1501" t="s">
        <v>203</v>
      </c>
      <c r="B531" s="1524" t="s">
        <v>441</v>
      </c>
      <c r="C531" s="1506" t="s">
        <v>658</v>
      </c>
      <c r="E531" s="1507"/>
    </row>
    <row r="532" spans="1:5" ht="18">
      <c r="A532" s="1501" t="s">
        <v>204</v>
      </c>
      <c r="B532" s="1524" t="s">
        <v>442</v>
      </c>
      <c r="C532" s="1506" t="s">
        <v>658</v>
      </c>
      <c r="E532" s="1507"/>
    </row>
    <row r="533" spans="1:5" ht="18">
      <c r="A533" s="1501" t="s">
        <v>205</v>
      </c>
      <c r="B533" s="1524" t="s">
        <v>443</v>
      </c>
      <c r="C533" s="1506" t="s">
        <v>658</v>
      </c>
      <c r="E533" s="1507"/>
    </row>
    <row r="534" spans="1:5" ht="18">
      <c r="A534" s="1501" t="s">
        <v>206</v>
      </c>
      <c r="B534" s="1524" t="s">
        <v>444</v>
      </c>
      <c r="C534" s="1506" t="s">
        <v>658</v>
      </c>
      <c r="E534" s="1507"/>
    </row>
    <row r="535" spans="1:5" ht="18">
      <c r="A535" s="1501" t="s">
        <v>207</v>
      </c>
      <c r="B535" s="1524" t="s">
        <v>445</v>
      </c>
      <c r="C535" s="1506" t="s">
        <v>658</v>
      </c>
      <c r="E535" s="1507"/>
    </row>
    <row r="536" spans="1:5" ht="18">
      <c r="A536" s="1501" t="s">
        <v>208</v>
      </c>
      <c r="B536" s="1524" t="s">
        <v>446</v>
      </c>
      <c r="C536" s="1506" t="s">
        <v>658</v>
      </c>
      <c r="E536" s="1507"/>
    </row>
    <row r="537" spans="1:5" ht="18">
      <c r="A537" s="1501" t="s">
        <v>209</v>
      </c>
      <c r="B537" s="1525" t="s">
        <v>447</v>
      </c>
      <c r="C537" s="1506" t="s">
        <v>658</v>
      </c>
      <c r="E537" s="1507"/>
    </row>
    <row r="538" spans="1:5" ht="18">
      <c r="A538" s="1501" t="s">
        <v>210</v>
      </c>
      <c r="B538" s="1524" t="s">
        <v>448</v>
      </c>
      <c r="C538" s="1506" t="s">
        <v>658</v>
      </c>
      <c r="E538" s="1507"/>
    </row>
    <row r="539" spans="1:5" ht="18.75" thickBot="1">
      <c r="A539" s="1501" t="s">
        <v>211</v>
      </c>
      <c r="B539" s="1527" t="s">
        <v>449</v>
      </c>
      <c r="C539" s="1506" t="s">
        <v>658</v>
      </c>
      <c r="E539" s="1507"/>
    </row>
    <row r="540" spans="1:5" ht="18">
      <c r="A540" s="1501" t="s">
        <v>212</v>
      </c>
      <c r="B540" s="1523" t="s">
        <v>450</v>
      </c>
      <c r="C540" s="1506" t="s">
        <v>658</v>
      </c>
      <c r="E540" s="1507"/>
    </row>
    <row r="541" spans="1:5" ht="18">
      <c r="A541" s="1501" t="s">
        <v>213</v>
      </c>
      <c r="B541" s="1524" t="s">
        <v>451</v>
      </c>
      <c r="C541" s="1506" t="s">
        <v>658</v>
      </c>
      <c r="E541" s="1507"/>
    </row>
    <row r="542" spans="1:5" ht="18">
      <c r="A542" s="1501" t="s">
        <v>214</v>
      </c>
      <c r="B542" s="1524" t="s">
        <v>452</v>
      </c>
      <c r="C542" s="1506" t="s">
        <v>658</v>
      </c>
      <c r="E542" s="1507"/>
    </row>
    <row r="543" spans="1:5" ht="18">
      <c r="A543" s="1501" t="s">
        <v>215</v>
      </c>
      <c r="B543" s="1524" t="s">
        <v>453</v>
      </c>
      <c r="C543" s="1506" t="s">
        <v>658</v>
      </c>
      <c r="E543" s="1507"/>
    </row>
    <row r="544" spans="1:5" ht="18">
      <c r="A544" s="1501" t="s">
        <v>216</v>
      </c>
      <c r="B544" s="1524" t="s">
        <v>454</v>
      </c>
      <c r="C544" s="1506" t="s">
        <v>658</v>
      </c>
      <c r="E544" s="1507"/>
    </row>
    <row r="545" spans="1:5" ht="18">
      <c r="A545" s="1501" t="s">
        <v>217</v>
      </c>
      <c r="B545" s="1525" t="s">
        <v>455</v>
      </c>
      <c r="C545" s="1506" t="s">
        <v>658</v>
      </c>
      <c r="E545" s="1507"/>
    </row>
    <row r="546" spans="1:5" ht="18">
      <c r="A546" s="1501" t="s">
        <v>218</v>
      </c>
      <c r="B546" s="1524" t="s">
        <v>456</v>
      </c>
      <c r="C546" s="1506" t="s">
        <v>658</v>
      </c>
      <c r="E546" s="1507"/>
    </row>
    <row r="547" spans="1:5" ht="18">
      <c r="A547" s="1501" t="s">
        <v>219</v>
      </c>
      <c r="B547" s="1524" t="s">
        <v>457</v>
      </c>
      <c r="C547" s="1506" t="s">
        <v>658</v>
      </c>
      <c r="E547" s="1507"/>
    </row>
    <row r="548" spans="1:5" ht="18">
      <c r="A548" s="1501" t="s">
        <v>220</v>
      </c>
      <c r="B548" s="1524" t="s">
        <v>458</v>
      </c>
      <c r="C548" s="1506" t="s">
        <v>658</v>
      </c>
      <c r="E548" s="1507"/>
    </row>
    <row r="549" spans="1:5" ht="18">
      <c r="A549" s="1501" t="s">
        <v>221</v>
      </c>
      <c r="B549" s="1524" t="s">
        <v>459</v>
      </c>
      <c r="C549" s="1506" t="s">
        <v>658</v>
      </c>
      <c r="E549" s="1507"/>
    </row>
    <row r="550" spans="1:5" ht="18">
      <c r="A550" s="1501" t="s">
        <v>222</v>
      </c>
      <c r="B550" s="1529" t="s">
        <v>460</v>
      </c>
      <c r="C550" s="1506" t="s">
        <v>658</v>
      </c>
      <c r="E550" s="1507"/>
    </row>
    <row r="551" spans="1:5" ht="18.75" thickBot="1">
      <c r="A551" s="1501" t="s">
        <v>223</v>
      </c>
      <c r="B551" s="1527" t="s">
        <v>461</v>
      </c>
      <c r="C551" s="1506" t="s">
        <v>658</v>
      </c>
      <c r="E551" s="1507"/>
    </row>
    <row r="552" spans="1:5" ht="18">
      <c r="A552" s="1501" t="s">
        <v>224</v>
      </c>
      <c r="B552" s="1523" t="s">
        <v>462</v>
      </c>
      <c r="C552" s="1506" t="s">
        <v>658</v>
      </c>
      <c r="E552" s="1507"/>
    </row>
    <row r="553" spans="1:5" ht="18">
      <c r="A553" s="1501" t="s">
        <v>225</v>
      </c>
      <c r="B553" s="1524" t="s">
        <v>463</v>
      </c>
      <c r="C553" s="1506" t="s">
        <v>658</v>
      </c>
      <c r="E553" s="1507"/>
    </row>
    <row r="554" spans="1:5" ht="18">
      <c r="A554" s="1501" t="s">
        <v>226</v>
      </c>
      <c r="B554" s="1524" t="s">
        <v>464</v>
      </c>
      <c r="C554" s="1506" t="s">
        <v>658</v>
      </c>
      <c r="E554" s="1507"/>
    </row>
    <row r="555" spans="1:5" ht="18">
      <c r="A555" s="1501" t="s">
        <v>227</v>
      </c>
      <c r="B555" s="1525" t="s">
        <v>465</v>
      </c>
      <c r="C555" s="1506" t="s">
        <v>658</v>
      </c>
      <c r="E555" s="1507"/>
    </row>
    <row r="556" spans="1:5" ht="18">
      <c r="A556" s="1501" t="s">
        <v>228</v>
      </c>
      <c r="B556" s="1524" t="s">
        <v>466</v>
      </c>
      <c r="C556" s="1506" t="s">
        <v>658</v>
      </c>
      <c r="E556" s="1507"/>
    </row>
    <row r="557" spans="1:5" ht="18.75" thickBot="1">
      <c r="A557" s="1501" t="s">
        <v>229</v>
      </c>
      <c r="B557" s="1527" t="s">
        <v>467</v>
      </c>
      <c r="C557" s="1506" t="s">
        <v>658</v>
      </c>
      <c r="E557" s="1507"/>
    </row>
    <row r="558" spans="1:5" ht="18">
      <c r="A558" s="1501" t="s">
        <v>230</v>
      </c>
      <c r="B558" s="1530" t="s">
        <v>468</v>
      </c>
      <c r="C558" s="1506" t="s">
        <v>658</v>
      </c>
      <c r="E558" s="1507"/>
    </row>
    <row r="559" spans="1:5" ht="18">
      <c r="A559" s="1501" t="s">
        <v>231</v>
      </c>
      <c r="B559" s="1524" t="s">
        <v>469</v>
      </c>
      <c r="C559" s="1506" t="s">
        <v>658</v>
      </c>
      <c r="E559" s="1507"/>
    </row>
    <row r="560" spans="1:5" ht="18">
      <c r="A560" s="1501" t="s">
        <v>232</v>
      </c>
      <c r="B560" s="1524" t="s">
        <v>470</v>
      </c>
      <c r="C560" s="1506" t="s">
        <v>658</v>
      </c>
      <c r="E560" s="1507"/>
    </row>
    <row r="561" spans="1:5" ht="18">
      <c r="A561" s="1501" t="s">
        <v>233</v>
      </c>
      <c r="B561" s="1524" t="s">
        <v>471</v>
      </c>
      <c r="C561" s="1506" t="s">
        <v>658</v>
      </c>
      <c r="E561" s="1507"/>
    </row>
    <row r="562" spans="1:5" ht="18">
      <c r="A562" s="1501" t="s">
        <v>234</v>
      </c>
      <c r="B562" s="1524" t="s">
        <v>472</v>
      </c>
      <c r="C562" s="1506" t="s">
        <v>658</v>
      </c>
      <c r="E562" s="1507"/>
    </row>
    <row r="563" spans="1:5" ht="18">
      <c r="A563" s="1501" t="s">
        <v>235</v>
      </c>
      <c r="B563" s="1524" t="s">
        <v>473</v>
      </c>
      <c r="C563" s="1506" t="s">
        <v>658</v>
      </c>
      <c r="E563" s="1507"/>
    </row>
    <row r="564" spans="1:5" ht="18">
      <c r="A564" s="1501" t="s">
        <v>236</v>
      </c>
      <c r="B564" s="1524" t="s">
        <v>474</v>
      </c>
      <c r="C564" s="1506" t="s">
        <v>658</v>
      </c>
      <c r="E564" s="1507"/>
    </row>
    <row r="565" spans="1:5" ht="18">
      <c r="A565" s="1501" t="s">
        <v>237</v>
      </c>
      <c r="B565" s="1525" t="s">
        <v>475</v>
      </c>
      <c r="C565" s="1506" t="s">
        <v>658</v>
      </c>
      <c r="E565" s="1507"/>
    </row>
    <row r="566" spans="1:5" ht="18">
      <c r="A566" s="1501" t="s">
        <v>238</v>
      </c>
      <c r="B566" s="1524" t="s">
        <v>476</v>
      </c>
      <c r="C566" s="1506" t="s">
        <v>658</v>
      </c>
      <c r="E566" s="1507"/>
    </row>
    <row r="567" spans="1:5" ht="18">
      <c r="A567" s="1501" t="s">
        <v>239</v>
      </c>
      <c r="B567" s="1524" t="s">
        <v>477</v>
      </c>
      <c r="C567" s="1506" t="s">
        <v>658</v>
      </c>
      <c r="E567" s="1507"/>
    </row>
    <row r="568" spans="1:5" ht="18.75" thickBot="1">
      <c r="A568" s="1501" t="s">
        <v>240</v>
      </c>
      <c r="B568" s="1527" t="s">
        <v>478</v>
      </c>
      <c r="C568" s="1506" t="s">
        <v>658</v>
      </c>
      <c r="E568" s="1507"/>
    </row>
    <row r="569" spans="1:5" ht="18">
      <c r="A569" s="1501" t="s">
        <v>241</v>
      </c>
      <c r="B569" s="1530" t="s">
        <v>479</v>
      </c>
      <c r="C569" s="1506" t="s">
        <v>658</v>
      </c>
      <c r="E569" s="1507"/>
    </row>
    <row r="570" spans="1:5" ht="18">
      <c r="A570" s="1501" t="s">
        <v>242</v>
      </c>
      <c r="B570" s="1524" t="s">
        <v>480</v>
      </c>
      <c r="C570" s="1506" t="s">
        <v>658</v>
      </c>
      <c r="E570" s="1507"/>
    </row>
    <row r="571" spans="1:5" ht="18">
      <c r="A571" s="1501" t="s">
        <v>243</v>
      </c>
      <c r="B571" s="1524" t="s">
        <v>481</v>
      </c>
      <c r="C571" s="1506" t="s">
        <v>658</v>
      </c>
      <c r="E571" s="1507"/>
    </row>
    <row r="572" spans="1:5" ht="18">
      <c r="A572" s="1501" t="s">
        <v>244</v>
      </c>
      <c r="B572" s="1524" t="s">
        <v>482</v>
      </c>
      <c r="C572" s="1506" t="s">
        <v>658</v>
      </c>
      <c r="E572" s="1507"/>
    </row>
    <row r="573" spans="1:5" ht="18">
      <c r="A573" s="1501" t="s">
        <v>245</v>
      </c>
      <c r="B573" s="1524" t="s">
        <v>483</v>
      </c>
      <c r="C573" s="1506" t="s">
        <v>658</v>
      </c>
      <c r="E573" s="1507"/>
    </row>
    <row r="574" spans="1:5" ht="18">
      <c r="A574" s="1501" t="s">
        <v>246</v>
      </c>
      <c r="B574" s="1524" t="s">
        <v>484</v>
      </c>
      <c r="C574" s="1506" t="s">
        <v>658</v>
      </c>
      <c r="E574" s="1507"/>
    </row>
    <row r="575" spans="1:5" ht="18">
      <c r="A575" s="1501" t="s">
        <v>247</v>
      </c>
      <c r="B575" s="1524" t="s">
        <v>485</v>
      </c>
      <c r="C575" s="1506" t="s">
        <v>658</v>
      </c>
      <c r="E575" s="1507"/>
    </row>
    <row r="576" spans="1:5" ht="18">
      <c r="A576" s="1501" t="s">
        <v>248</v>
      </c>
      <c r="B576" s="1524" t="s">
        <v>486</v>
      </c>
      <c r="C576" s="1506" t="s">
        <v>658</v>
      </c>
      <c r="E576" s="1507"/>
    </row>
    <row r="577" spans="1:5" ht="18">
      <c r="A577" s="1501" t="s">
        <v>249</v>
      </c>
      <c r="B577" s="1525" t="s">
        <v>487</v>
      </c>
      <c r="C577" s="1506" t="s">
        <v>658</v>
      </c>
      <c r="E577" s="1507"/>
    </row>
    <row r="578" spans="1:5" ht="18">
      <c r="A578" s="1501" t="s">
        <v>250</v>
      </c>
      <c r="B578" s="1524" t="s">
        <v>488</v>
      </c>
      <c r="C578" s="1506" t="s">
        <v>658</v>
      </c>
      <c r="E578" s="1507"/>
    </row>
    <row r="579" spans="1:5" ht="18">
      <c r="A579" s="1501" t="s">
        <v>251</v>
      </c>
      <c r="B579" s="1524" t="s">
        <v>489</v>
      </c>
      <c r="C579" s="1506" t="s">
        <v>658</v>
      </c>
      <c r="E579" s="1507"/>
    </row>
    <row r="580" spans="1:5" ht="18">
      <c r="A580" s="1501" t="s">
        <v>252</v>
      </c>
      <c r="B580" s="1524" t="s">
        <v>490</v>
      </c>
      <c r="C580" s="1506" t="s">
        <v>658</v>
      </c>
      <c r="E580" s="1507"/>
    </row>
    <row r="581" spans="1:5" ht="18">
      <c r="A581" s="1501" t="s">
        <v>253</v>
      </c>
      <c r="B581" s="1524" t="s">
        <v>491</v>
      </c>
      <c r="C581" s="1506" t="s">
        <v>658</v>
      </c>
      <c r="E581" s="1507"/>
    </row>
    <row r="582" spans="1:5" ht="18">
      <c r="A582" s="1501" t="s">
        <v>254</v>
      </c>
      <c r="B582" s="1524" t="s">
        <v>492</v>
      </c>
      <c r="C582" s="1506" t="s">
        <v>658</v>
      </c>
      <c r="E582" s="1507"/>
    </row>
    <row r="583" spans="1:5" ht="18">
      <c r="A583" s="1501" t="s">
        <v>255</v>
      </c>
      <c r="B583" s="1524" t="s">
        <v>493</v>
      </c>
      <c r="C583" s="1506" t="s">
        <v>658</v>
      </c>
      <c r="E583" s="1507"/>
    </row>
    <row r="584" spans="1:5" ht="18">
      <c r="A584" s="1501" t="s">
        <v>256</v>
      </c>
      <c r="B584" s="1524" t="s">
        <v>494</v>
      </c>
      <c r="C584" s="1506" t="s">
        <v>658</v>
      </c>
      <c r="E584" s="1507"/>
    </row>
    <row r="585" spans="1:5" ht="18">
      <c r="A585" s="1501" t="s">
        <v>257</v>
      </c>
      <c r="B585" s="1524" t="s">
        <v>495</v>
      </c>
      <c r="C585" s="1506" t="s">
        <v>658</v>
      </c>
      <c r="E585" s="1507"/>
    </row>
    <row r="586" spans="1:5" ht="18.75" thickBot="1">
      <c r="A586" s="1501" t="s">
        <v>258</v>
      </c>
      <c r="B586" s="1531" t="s">
        <v>496</v>
      </c>
      <c r="C586" s="1506" t="s">
        <v>658</v>
      </c>
      <c r="E586" s="1507"/>
    </row>
    <row r="587" spans="1:5" ht="18.75">
      <c r="A587" s="1501" t="s">
        <v>259</v>
      </c>
      <c r="B587" s="1523" t="s">
        <v>497</v>
      </c>
      <c r="C587" s="1506" t="s">
        <v>658</v>
      </c>
      <c r="E587" s="1507"/>
    </row>
    <row r="588" spans="1:5" ht="18.75">
      <c r="A588" s="1501" t="s">
        <v>260</v>
      </c>
      <c r="B588" s="1524" t="s">
        <v>498</v>
      </c>
      <c r="C588" s="1506" t="s">
        <v>658</v>
      </c>
      <c r="E588" s="1507"/>
    </row>
    <row r="589" spans="1:5" ht="18.75">
      <c r="A589" s="1501" t="s">
        <v>261</v>
      </c>
      <c r="B589" s="1524" t="s">
        <v>499</v>
      </c>
      <c r="C589" s="1506" t="s">
        <v>658</v>
      </c>
      <c r="E589" s="1507"/>
    </row>
    <row r="590" spans="1:5" ht="18.75">
      <c r="A590" s="1501" t="s">
        <v>262</v>
      </c>
      <c r="B590" s="1524" t="s">
        <v>500</v>
      </c>
      <c r="C590" s="1506" t="s">
        <v>658</v>
      </c>
      <c r="E590" s="1507"/>
    </row>
    <row r="591" spans="1:5" ht="19.5">
      <c r="A591" s="1501" t="s">
        <v>263</v>
      </c>
      <c r="B591" s="1525" t="s">
        <v>501</v>
      </c>
      <c r="C591" s="1506" t="s">
        <v>658</v>
      </c>
      <c r="E591" s="1507"/>
    </row>
    <row r="592" spans="1:5" ht="18.75">
      <c r="A592" s="1501" t="s">
        <v>264</v>
      </c>
      <c r="B592" s="1524" t="s">
        <v>502</v>
      </c>
      <c r="C592" s="1506" t="s">
        <v>658</v>
      </c>
      <c r="E592" s="1507"/>
    </row>
    <row r="593" spans="1:5" ht="19.5" thickBot="1">
      <c r="A593" s="1501" t="s">
        <v>265</v>
      </c>
      <c r="B593" s="1527" t="s">
        <v>503</v>
      </c>
      <c r="C593" s="1506" t="s">
        <v>658</v>
      </c>
      <c r="E593" s="1507"/>
    </row>
    <row r="594" spans="1:5" ht="18.75">
      <c r="A594" s="1501" t="s">
        <v>266</v>
      </c>
      <c r="B594" s="1523" t="s">
        <v>504</v>
      </c>
      <c r="C594" s="1506" t="s">
        <v>658</v>
      </c>
      <c r="E594" s="1507"/>
    </row>
    <row r="595" spans="1:5" ht="18.75">
      <c r="A595" s="1501" t="s">
        <v>267</v>
      </c>
      <c r="B595" s="1524" t="s">
        <v>1898</v>
      </c>
      <c r="C595" s="1506" t="s">
        <v>658</v>
      </c>
      <c r="E595" s="1507"/>
    </row>
    <row r="596" spans="1:5" ht="18.75">
      <c r="A596" s="1501" t="s">
        <v>268</v>
      </c>
      <c r="B596" s="1524" t="s">
        <v>505</v>
      </c>
      <c r="C596" s="1506" t="s">
        <v>658</v>
      </c>
      <c r="E596" s="1507"/>
    </row>
    <row r="597" spans="1:5" ht="18.75">
      <c r="A597" s="1501" t="s">
        <v>269</v>
      </c>
      <c r="B597" s="1524" t="s">
        <v>506</v>
      </c>
      <c r="C597" s="1506" t="s">
        <v>658</v>
      </c>
      <c r="E597" s="1507"/>
    </row>
    <row r="598" spans="1:5" ht="18.75">
      <c r="A598" s="1501" t="s">
        <v>270</v>
      </c>
      <c r="B598" s="1524" t="s">
        <v>507</v>
      </c>
      <c r="C598" s="1506" t="s">
        <v>658</v>
      </c>
      <c r="E598" s="1507"/>
    </row>
    <row r="599" spans="1:5" ht="19.5">
      <c r="A599" s="1501" t="s">
        <v>271</v>
      </c>
      <c r="B599" s="1525" t="s">
        <v>508</v>
      </c>
      <c r="C599" s="1506" t="s">
        <v>658</v>
      </c>
      <c r="E599" s="1507"/>
    </row>
    <row r="600" spans="1:5" ht="18.75">
      <c r="A600" s="1501" t="s">
        <v>272</v>
      </c>
      <c r="B600" s="1524" t="s">
        <v>509</v>
      </c>
      <c r="C600" s="1506" t="s">
        <v>658</v>
      </c>
      <c r="E600" s="1507"/>
    </row>
    <row r="601" spans="1:5" ht="19.5" thickBot="1">
      <c r="A601" s="1501" t="s">
        <v>273</v>
      </c>
      <c r="B601" s="1527" t="s">
        <v>510</v>
      </c>
      <c r="C601" s="1506" t="s">
        <v>658</v>
      </c>
      <c r="E601" s="1507"/>
    </row>
    <row r="602" spans="1:5" ht="18.75">
      <c r="A602" s="1501" t="s">
        <v>274</v>
      </c>
      <c r="B602" s="1523" t="s">
        <v>511</v>
      </c>
      <c r="C602" s="1506" t="s">
        <v>658</v>
      </c>
      <c r="E602" s="1507"/>
    </row>
    <row r="603" spans="1:5" ht="18.75">
      <c r="A603" s="1501" t="s">
        <v>275</v>
      </c>
      <c r="B603" s="1524" t="s">
        <v>512</v>
      </c>
      <c r="C603" s="1506" t="s">
        <v>658</v>
      </c>
      <c r="E603" s="1507"/>
    </row>
    <row r="604" spans="1:5" ht="18.75">
      <c r="A604" s="1501" t="s">
        <v>276</v>
      </c>
      <c r="B604" s="1524" t="s">
        <v>513</v>
      </c>
      <c r="C604" s="1506" t="s">
        <v>658</v>
      </c>
      <c r="E604" s="1507"/>
    </row>
    <row r="605" spans="1:5" ht="18.75">
      <c r="A605" s="1501" t="s">
        <v>277</v>
      </c>
      <c r="B605" s="1524" t="s">
        <v>514</v>
      </c>
      <c r="C605" s="1506" t="s">
        <v>658</v>
      </c>
      <c r="E605" s="1507"/>
    </row>
    <row r="606" spans="1:5" ht="19.5">
      <c r="A606" s="1501" t="s">
        <v>278</v>
      </c>
      <c r="B606" s="1525" t="s">
        <v>515</v>
      </c>
      <c r="C606" s="1506" t="s">
        <v>658</v>
      </c>
      <c r="E606" s="1507"/>
    </row>
    <row r="607" spans="1:5" ht="18.75">
      <c r="A607" s="1501" t="s">
        <v>279</v>
      </c>
      <c r="B607" s="1524" t="s">
        <v>516</v>
      </c>
      <c r="C607" s="1506" t="s">
        <v>658</v>
      </c>
      <c r="E607" s="1507"/>
    </row>
    <row r="608" spans="1:5" ht="19.5" thickBot="1">
      <c r="A608" s="1501" t="s">
        <v>280</v>
      </c>
      <c r="B608" s="1527" t="s">
        <v>517</v>
      </c>
      <c r="C608" s="1506" t="s">
        <v>658</v>
      </c>
      <c r="E608" s="1507"/>
    </row>
    <row r="609" spans="1:5" ht="18.75">
      <c r="A609" s="1501" t="s">
        <v>281</v>
      </c>
      <c r="B609" s="1523" t="s">
        <v>518</v>
      </c>
      <c r="C609" s="1506" t="s">
        <v>658</v>
      </c>
      <c r="E609" s="1507"/>
    </row>
    <row r="610" spans="1:5" ht="18.75">
      <c r="A610" s="1501" t="s">
        <v>282</v>
      </c>
      <c r="B610" s="1524" t="s">
        <v>519</v>
      </c>
      <c r="C610" s="1506" t="s">
        <v>658</v>
      </c>
      <c r="E610" s="1507"/>
    </row>
    <row r="611" spans="1:5" ht="19.5">
      <c r="A611" s="1501" t="s">
        <v>283</v>
      </c>
      <c r="B611" s="1525" t="s">
        <v>520</v>
      </c>
      <c r="C611" s="1506" t="s">
        <v>658</v>
      </c>
      <c r="E611" s="1507"/>
    </row>
    <row r="612" spans="1:5" ht="19.5" thickBot="1">
      <c r="A612" s="1501" t="s">
        <v>284</v>
      </c>
      <c r="B612" s="1527" t="s">
        <v>521</v>
      </c>
      <c r="C612" s="1506" t="s">
        <v>658</v>
      </c>
      <c r="E612" s="1507"/>
    </row>
    <row r="613" spans="1:5" ht="18.75">
      <c r="A613" s="1501" t="s">
        <v>285</v>
      </c>
      <c r="B613" s="1523" t="s">
        <v>522</v>
      </c>
      <c r="C613" s="1506" t="s">
        <v>658</v>
      </c>
      <c r="E613" s="1507"/>
    </row>
    <row r="614" spans="1:5" ht="18.75">
      <c r="A614" s="1501" t="s">
        <v>286</v>
      </c>
      <c r="B614" s="1524" t="s">
        <v>523</v>
      </c>
      <c r="C614" s="1506" t="s">
        <v>658</v>
      </c>
      <c r="E614" s="1507"/>
    </row>
    <row r="615" spans="1:5" ht="18.75">
      <c r="A615" s="1501" t="s">
        <v>287</v>
      </c>
      <c r="B615" s="1524" t="s">
        <v>524</v>
      </c>
      <c r="C615" s="1506" t="s">
        <v>658</v>
      </c>
      <c r="E615" s="1507"/>
    </row>
    <row r="616" spans="1:5" ht="18.75">
      <c r="A616" s="1501" t="s">
        <v>288</v>
      </c>
      <c r="B616" s="1524" t="s">
        <v>525</v>
      </c>
      <c r="C616" s="1506" t="s">
        <v>658</v>
      </c>
      <c r="E616" s="1507"/>
    </row>
    <row r="617" spans="1:5" ht="18.75">
      <c r="A617" s="1501" t="s">
        <v>289</v>
      </c>
      <c r="B617" s="1524" t="s">
        <v>526</v>
      </c>
      <c r="C617" s="1506" t="s">
        <v>658</v>
      </c>
      <c r="E617" s="1507"/>
    </row>
    <row r="618" spans="1:5" ht="18.75">
      <c r="A618" s="1501" t="s">
        <v>290</v>
      </c>
      <c r="B618" s="1524" t="s">
        <v>527</v>
      </c>
      <c r="C618" s="1506" t="s">
        <v>658</v>
      </c>
      <c r="E618" s="1507"/>
    </row>
    <row r="619" spans="1:5" ht="18.75">
      <c r="A619" s="1501" t="s">
        <v>291</v>
      </c>
      <c r="B619" s="1524" t="s">
        <v>528</v>
      </c>
      <c r="C619" s="1506" t="s">
        <v>658</v>
      </c>
      <c r="E619" s="1507"/>
    </row>
    <row r="620" spans="1:5" ht="18.75">
      <c r="A620" s="1501" t="s">
        <v>292</v>
      </c>
      <c r="B620" s="1524" t="s">
        <v>529</v>
      </c>
      <c r="C620" s="1506" t="s">
        <v>658</v>
      </c>
      <c r="E620" s="1507"/>
    </row>
    <row r="621" spans="1:5" ht="19.5">
      <c r="A621" s="1501" t="s">
        <v>293</v>
      </c>
      <c r="B621" s="1525" t="s">
        <v>530</v>
      </c>
      <c r="C621" s="1506" t="s">
        <v>658</v>
      </c>
      <c r="E621" s="1507"/>
    </row>
    <row r="622" spans="1:5" ht="19.5" thickBot="1">
      <c r="A622" s="1501" t="s">
        <v>294</v>
      </c>
      <c r="B622" s="1527" t="s">
        <v>531</v>
      </c>
      <c r="C622" s="1506" t="s">
        <v>658</v>
      </c>
      <c r="E622" s="1507"/>
    </row>
    <row r="623" spans="1:5" ht="18.75">
      <c r="A623" s="1501" t="s">
        <v>295</v>
      </c>
      <c r="B623" s="1523" t="s">
        <v>1729</v>
      </c>
      <c r="C623" s="1506" t="s">
        <v>658</v>
      </c>
      <c r="E623" s="1507"/>
    </row>
    <row r="624" spans="1:5" ht="18.75">
      <c r="A624" s="1501" t="s">
        <v>296</v>
      </c>
      <c r="B624" s="1524" t="s">
        <v>1730</v>
      </c>
      <c r="C624" s="1506" t="s">
        <v>658</v>
      </c>
      <c r="E624" s="1507"/>
    </row>
    <row r="625" spans="1:5" ht="18.75">
      <c r="A625" s="1501" t="s">
        <v>297</v>
      </c>
      <c r="B625" s="1524" t="s">
        <v>1731</v>
      </c>
      <c r="C625" s="1506" t="s">
        <v>658</v>
      </c>
      <c r="E625" s="1507"/>
    </row>
    <row r="626" spans="1:5" ht="18.75">
      <c r="A626" s="1501" t="s">
        <v>298</v>
      </c>
      <c r="B626" s="1524" t="s">
        <v>1732</v>
      </c>
      <c r="C626" s="1506" t="s">
        <v>658</v>
      </c>
      <c r="E626" s="1507"/>
    </row>
    <row r="627" spans="1:5" ht="18.75">
      <c r="A627" s="1501" t="s">
        <v>299</v>
      </c>
      <c r="B627" s="1524" t="s">
        <v>1733</v>
      </c>
      <c r="C627" s="1506" t="s">
        <v>658</v>
      </c>
      <c r="E627" s="1507"/>
    </row>
    <row r="628" spans="1:5" ht="18.75">
      <c r="A628" s="1501" t="s">
        <v>300</v>
      </c>
      <c r="B628" s="1524" t="s">
        <v>1734</v>
      </c>
      <c r="C628" s="1506" t="s">
        <v>658</v>
      </c>
      <c r="E628" s="1507"/>
    </row>
    <row r="629" spans="1:5" ht="18.75">
      <c r="A629" s="1501" t="s">
        <v>301</v>
      </c>
      <c r="B629" s="1524" t="s">
        <v>1735</v>
      </c>
      <c r="C629" s="1506" t="s">
        <v>658</v>
      </c>
      <c r="E629" s="1507"/>
    </row>
    <row r="630" spans="1:5" ht="18.75">
      <c r="A630" s="1501" t="s">
        <v>302</v>
      </c>
      <c r="B630" s="1524" t="s">
        <v>1736</v>
      </c>
      <c r="C630" s="1506" t="s">
        <v>658</v>
      </c>
      <c r="E630" s="1507"/>
    </row>
    <row r="631" spans="1:5" ht="18.75">
      <c r="A631" s="1501" t="s">
        <v>303</v>
      </c>
      <c r="B631" s="1524" t="s">
        <v>837</v>
      </c>
      <c r="C631" s="1506" t="s">
        <v>658</v>
      </c>
      <c r="E631" s="1507"/>
    </row>
    <row r="632" spans="1:5" ht="18.75">
      <c r="A632" s="1501" t="s">
        <v>304</v>
      </c>
      <c r="B632" s="1524" t="s">
        <v>838</v>
      </c>
      <c r="C632" s="1506" t="s">
        <v>658</v>
      </c>
      <c r="E632" s="1507"/>
    </row>
    <row r="633" spans="1:5" ht="18.75">
      <c r="A633" s="1501" t="s">
        <v>305</v>
      </c>
      <c r="B633" s="1524" t="s">
        <v>839</v>
      </c>
      <c r="C633" s="1506" t="s">
        <v>658</v>
      </c>
      <c r="E633" s="1507"/>
    </row>
    <row r="634" spans="1:5" ht="18.75">
      <c r="A634" s="1501" t="s">
        <v>306</v>
      </c>
      <c r="B634" s="1524" t="s">
        <v>840</v>
      </c>
      <c r="C634" s="1506" t="s">
        <v>658</v>
      </c>
      <c r="E634" s="1507"/>
    </row>
    <row r="635" spans="1:5" ht="18.75">
      <c r="A635" s="1501" t="s">
        <v>307</v>
      </c>
      <c r="B635" s="1524" t="s">
        <v>841</v>
      </c>
      <c r="C635" s="1506" t="s">
        <v>658</v>
      </c>
      <c r="E635" s="1507"/>
    </row>
    <row r="636" spans="1:5" ht="18.75">
      <c r="A636" s="1501" t="s">
        <v>308</v>
      </c>
      <c r="B636" s="1524" t="s">
        <v>842</v>
      </c>
      <c r="C636" s="1506" t="s">
        <v>658</v>
      </c>
      <c r="E636" s="1507"/>
    </row>
    <row r="637" spans="1:5" ht="18.75">
      <c r="A637" s="1501" t="s">
        <v>309</v>
      </c>
      <c r="B637" s="1524" t="s">
        <v>843</v>
      </c>
      <c r="C637" s="1506" t="s">
        <v>658</v>
      </c>
      <c r="E637" s="1507"/>
    </row>
    <row r="638" spans="1:5" ht="18.75">
      <c r="A638" s="1501" t="s">
        <v>310</v>
      </c>
      <c r="B638" s="1524" t="s">
        <v>844</v>
      </c>
      <c r="C638" s="1506" t="s">
        <v>658</v>
      </c>
      <c r="E638" s="1507"/>
    </row>
    <row r="639" spans="1:5" ht="18.75">
      <c r="A639" s="1501" t="s">
        <v>311</v>
      </c>
      <c r="B639" s="1524" t="s">
        <v>845</v>
      </c>
      <c r="C639" s="1506" t="s">
        <v>658</v>
      </c>
      <c r="E639" s="1507"/>
    </row>
    <row r="640" spans="1:5" ht="18.75">
      <c r="A640" s="1501" t="s">
        <v>312</v>
      </c>
      <c r="B640" s="1524" t="s">
        <v>846</v>
      </c>
      <c r="C640" s="1506" t="s">
        <v>658</v>
      </c>
      <c r="E640" s="1507"/>
    </row>
    <row r="641" spans="1:5" ht="18.75">
      <c r="A641" s="1501" t="s">
        <v>313</v>
      </c>
      <c r="B641" s="1524" t="s">
        <v>847</v>
      </c>
      <c r="C641" s="1506" t="s">
        <v>658</v>
      </c>
      <c r="E641" s="1507"/>
    </row>
    <row r="642" spans="1:5" ht="18.75">
      <c r="A642" s="1501" t="s">
        <v>314</v>
      </c>
      <c r="B642" s="1524" t="s">
        <v>848</v>
      </c>
      <c r="C642" s="1506" t="s">
        <v>658</v>
      </c>
      <c r="E642" s="1507"/>
    </row>
    <row r="643" spans="1:5" ht="18.75">
      <c r="A643" s="1501" t="s">
        <v>315</v>
      </c>
      <c r="B643" s="1524" t="s">
        <v>849</v>
      </c>
      <c r="C643" s="1506" t="s">
        <v>658</v>
      </c>
      <c r="E643" s="1507"/>
    </row>
    <row r="644" spans="1:5" ht="18.75">
      <c r="A644" s="1501" t="s">
        <v>316</v>
      </c>
      <c r="B644" s="1524" t="s">
        <v>850</v>
      </c>
      <c r="C644" s="1506" t="s">
        <v>658</v>
      </c>
      <c r="E644" s="1507"/>
    </row>
    <row r="645" spans="1:5" ht="18.75">
      <c r="A645" s="1501" t="s">
        <v>317</v>
      </c>
      <c r="B645" s="1524" t="s">
        <v>851</v>
      </c>
      <c r="C645" s="1506" t="s">
        <v>658</v>
      </c>
      <c r="E645" s="1507"/>
    </row>
    <row r="646" spans="1:5" ht="18.75">
      <c r="A646" s="1501" t="s">
        <v>318</v>
      </c>
      <c r="B646" s="1524" t="s">
        <v>852</v>
      </c>
      <c r="C646" s="1506" t="s">
        <v>658</v>
      </c>
      <c r="E646" s="1507"/>
    </row>
    <row r="647" spans="1:5" ht="20.25" thickBot="1">
      <c r="A647" s="1501" t="s">
        <v>319</v>
      </c>
      <c r="B647" s="1532" t="s">
        <v>853</v>
      </c>
      <c r="C647" s="1506" t="s">
        <v>658</v>
      </c>
      <c r="E647" s="1507"/>
    </row>
    <row r="648" spans="1:5" ht="18.75">
      <c r="A648" s="1501" t="s">
        <v>320</v>
      </c>
      <c r="B648" s="1523" t="s">
        <v>532</v>
      </c>
      <c r="C648" s="1506" t="s">
        <v>658</v>
      </c>
      <c r="E648" s="1507"/>
    </row>
    <row r="649" spans="1:5" ht="18.75">
      <c r="A649" s="1501" t="s">
        <v>321</v>
      </c>
      <c r="B649" s="1524" t="s">
        <v>533</v>
      </c>
      <c r="C649" s="1506" t="s">
        <v>658</v>
      </c>
      <c r="E649" s="1507"/>
    </row>
    <row r="650" spans="1:5" ht="18.75">
      <c r="A650" s="1501" t="s">
        <v>322</v>
      </c>
      <c r="B650" s="1524" t="s">
        <v>534</v>
      </c>
      <c r="C650" s="1506" t="s">
        <v>658</v>
      </c>
      <c r="E650" s="1507"/>
    </row>
    <row r="651" spans="1:5" ht="18.75">
      <c r="A651" s="1501" t="s">
        <v>323</v>
      </c>
      <c r="B651" s="1524" t="s">
        <v>535</v>
      </c>
      <c r="C651" s="1506" t="s">
        <v>658</v>
      </c>
      <c r="E651" s="1507"/>
    </row>
    <row r="652" spans="1:5" ht="18.75">
      <c r="A652" s="1501" t="s">
        <v>324</v>
      </c>
      <c r="B652" s="1524" t="s">
        <v>536</v>
      </c>
      <c r="C652" s="1506" t="s">
        <v>658</v>
      </c>
      <c r="E652" s="1507"/>
    </row>
    <row r="653" spans="1:5" ht="18.75">
      <c r="A653" s="1501" t="s">
        <v>325</v>
      </c>
      <c r="B653" s="1524" t="s">
        <v>537</v>
      </c>
      <c r="C653" s="1506" t="s">
        <v>658</v>
      </c>
      <c r="E653" s="1507"/>
    </row>
    <row r="654" spans="1:5" ht="18.75">
      <c r="A654" s="1501" t="s">
        <v>326</v>
      </c>
      <c r="B654" s="1524" t="s">
        <v>538</v>
      </c>
      <c r="C654" s="1506" t="s">
        <v>658</v>
      </c>
      <c r="E654" s="1507"/>
    </row>
    <row r="655" spans="1:5" ht="18.75">
      <c r="A655" s="1501" t="s">
        <v>327</v>
      </c>
      <c r="B655" s="1524" t="s">
        <v>539</v>
      </c>
      <c r="C655" s="1506" t="s">
        <v>658</v>
      </c>
      <c r="E655" s="1507"/>
    </row>
    <row r="656" spans="1:5" ht="18.75">
      <c r="A656" s="1501" t="s">
        <v>328</v>
      </c>
      <c r="B656" s="1524" t="s">
        <v>540</v>
      </c>
      <c r="C656" s="1506" t="s">
        <v>658</v>
      </c>
      <c r="E656" s="1507"/>
    </row>
    <row r="657" spans="1:5" ht="18.75">
      <c r="A657" s="1501" t="s">
        <v>329</v>
      </c>
      <c r="B657" s="1524" t="s">
        <v>541</v>
      </c>
      <c r="C657" s="1506" t="s">
        <v>658</v>
      </c>
      <c r="E657" s="1507"/>
    </row>
    <row r="658" spans="1:5" ht="18.75">
      <c r="A658" s="1501" t="s">
        <v>330</v>
      </c>
      <c r="B658" s="1524" t="s">
        <v>542</v>
      </c>
      <c r="C658" s="1506" t="s">
        <v>658</v>
      </c>
      <c r="E658" s="1507"/>
    </row>
    <row r="659" spans="1:5" ht="18.75">
      <c r="A659" s="1501" t="s">
        <v>331</v>
      </c>
      <c r="B659" s="1524" t="s">
        <v>543</v>
      </c>
      <c r="C659" s="1506" t="s">
        <v>658</v>
      </c>
      <c r="E659" s="1507"/>
    </row>
    <row r="660" spans="1:5" ht="18.75">
      <c r="A660" s="1501" t="s">
        <v>332</v>
      </c>
      <c r="B660" s="1524" t="s">
        <v>544</v>
      </c>
      <c r="C660" s="1506" t="s">
        <v>658</v>
      </c>
      <c r="E660" s="1507"/>
    </row>
    <row r="661" spans="1:5" ht="18.75">
      <c r="A661" s="1501" t="s">
        <v>333</v>
      </c>
      <c r="B661" s="1524" t="s">
        <v>545</v>
      </c>
      <c r="C661" s="1506" t="s">
        <v>658</v>
      </c>
      <c r="E661" s="1507"/>
    </row>
    <row r="662" spans="1:5" ht="18.75">
      <c r="A662" s="1501" t="s">
        <v>334</v>
      </c>
      <c r="B662" s="1524" t="s">
        <v>546</v>
      </c>
      <c r="C662" s="1506" t="s">
        <v>658</v>
      </c>
      <c r="E662" s="1507"/>
    </row>
    <row r="663" spans="1:5" ht="18.75">
      <c r="A663" s="1501" t="s">
        <v>335</v>
      </c>
      <c r="B663" s="1524" t="s">
        <v>547</v>
      </c>
      <c r="C663" s="1506" t="s">
        <v>658</v>
      </c>
      <c r="E663" s="1507"/>
    </row>
    <row r="664" spans="1:5" ht="18.75">
      <c r="A664" s="1501" t="s">
        <v>336</v>
      </c>
      <c r="B664" s="1524" t="s">
        <v>548</v>
      </c>
      <c r="C664" s="1506" t="s">
        <v>658</v>
      </c>
      <c r="E664" s="1507"/>
    </row>
    <row r="665" spans="1:5" ht="18.75">
      <c r="A665" s="1501" t="s">
        <v>337</v>
      </c>
      <c r="B665" s="1524" t="s">
        <v>549</v>
      </c>
      <c r="C665" s="1506" t="s">
        <v>658</v>
      </c>
      <c r="E665" s="1507"/>
    </row>
    <row r="666" spans="1:5" ht="18.75">
      <c r="A666" s="1501" t="s">
        <v>1790</v>
      </c>
      <c r="B666" s="1524" t="s">
        <v>550</v>
      </c>
      <c r="C666" s="1506" t="s">
        <v>658</v>
      </c>
      <c r="E666" s="1507"/>
    </row>
    <row r="667" spans="1:5" ht="18.75">
      <c r="A667" s="1501" t="s">
        <v>1791</v>
      </c>
      <c r="B667" s="1524" t="s">
        <v>551</v>
      </c>
      <c r="C667" s="1506" t="s">
        <v>658</v>
      </c>
      <c r="E667" s="1507"/>
    </row>
    <row r="668" spans="1:5" ht="18.75">
      <c r="A668" s="1501" t="s">
        <v>1792</v>
      </c>
      <c r="B668" s="1524" t="s">
        <v>552</v>
      </c>
      <c r="C668" s="1506" t="s">
        <v>658</v>
      </c>
      <c r="E668" s="1507"/>
    </row>
    <row r="669" spans="1:5" ht="19.5" thickBot="1">
      <c r="A669" s="1501" t="s">
        <v>1793</v>
      </c>
      <c r="B669" s="1527" t="s">
        <v>553</v>
      </c>
      <c r="C669" s="1506" t="s">
        <v>658</v>
      </c>
      <c r="E669" s="1507"/>
    </row>
    <row r="670" spans="1:5" ht="18.75">
      <c r="A670" s="1501" t="s">
        <v>1794</v>
      </c>
      <c r="B670" s="1523" t="s">
        <v>554</v>
      </c>
      <c r="C670" s="1506" t="s">
        <v>658</v>
      </c>
      <c r="E670" s="1507"/>
    </row>
    <row r="671" spans="1:5" ht="18.75">
      <c r="A671" s="1501" t="s">
        <v>1795</v>
      </c>
      <c r="B671" s="1524" t="s">
        <v>555</v>
      </c>
      <c r="C671" s="1506" t="s">
        <v>658</v>
      </c>
      <c r="E671" s="1507"/>
    </row>
    <row r="672" spans="1:5" ht="18.75">
      <c r="A672" s="1501" t="s">
        <v>1796</v>
      </c>
      <c r="B672" s="1524" t="s">
        <v>556</v>
      </c>
      <c r="C672" s="1506" t="s">
        <v>658</v>
      </c>
      <c r="E672" s="1507"/>
    </row>
    <row r="673" spans="1:5" ht="18.75">
      <c r="A673" s="1501" t="s">
        <v>1797</v>
      </c>
      <c r="B673" s="1524" t="s">
        <v>557</v>
      </c>
      <c r="C673" s="1506" t="s">
        <v>658</v>
      </c>
      <c r="E673" s="1507"/>
    </row>
    <row r="674" spans="1:5" ht="18.75">
      <c r="A674" s="1501" t="s">
        <v>1798</v>
      </c>
      <c r="B674" s="1524" t="s">
        <v>558</v>
      </c>
      <c r="C674" s="1506" t="s">
        <v>658</v>
      </c>
      <c r="E674" s="1507"/>
    </row>
    <row r="675" spans="1:5" ht="18.75">
      <c r="A675" s="1501" t="s">
        <v>1799</v>
      </c>
      <c r="B675" s="1524" t="s">
        <v>559</v>
      </c>
      <c r="C675" s="1506" t="s">
        <v>658</v>
      </c>
      <c r="E675" s="1507"/>
    </row>
    <row r="676" spans="1:5" ht="18.75">
      <c r="A676" s="1501" t="s">
        <v>1800</v>
      </c>
      <c r="B676" s="1524" t="s">
        <v>560</v>
      </c>
      <c r="C676" s="1506" t="s">
        <v>658</v>
      </c>
      <c r="E676" s="1507"/>
    </row>
    <row r="677" spans="1:5" ht="18.75">
      <c r="A677" s="1501" t="s">
        <v>1801</v>
      </c>
      <c r="B677" s="1524" t="s">
        <v>561</v>
      </c>
      <c r="C677" s="1506" t="s">
        <v>658</v>
      </c>
      <c r="E677" s="1507"/>
    </row>
    <row r="678" spans="1:5" ht="18.75">
      <c r="A678" s="1501" t="s">
        <v>1802</v>
      </c>
      <c r="B678" s="1524" t="s">
        <v>562</v>
      </c>
      <c r="C678" s="1506" t="s">
        <v>658</v>
      </c>
      <c r="E678" s="1507"/>
    </row>
    <row r="679" spans="1:5" ht="19.5">
      <c r="A679" s="1501" t="s">
        <v>1803</v>
      </c>
      <c r="B679" s="1525" t="s">
        <v>563</v>
      </c>
      <c r="C679" s="1506" t="s">
        <v>658</v>
      </c>
      <c r="E679" s="1507"/>
    </row>
    <row r="680" spans="1:5" ht="19.5" thickBot="1">
      <c r="A680" s="1501" t="s">
        <v>1804</v>
      </c>
      <c r="B680" s="1527" t="s">
        <v>564</v>
      </c>
      <c r="C680" s="1506" t="s">
        <v>658</v>
      </c>
      <c r="E680" s="1507"/>
    </row>
    <row r="681" spans="1:5" ht="18.75">
      <c r="A681" s="1501" t="s">
        <v>1805</v>
      </c>
      <c r="B681" s="1523" t="s">
        <v>565</v>
      </c>
      <c r="C681" s="1506" t="s">
        <v>658</v>
      </c>
      <c r="E681" s="1507"/>
    </row>
    <row r="682" spans="1:5" ht="18.75">
      <c r="A682" s="1501" t="s">
        <v>1806</v>
      </c>
      <c r="B682" s="1524" t="s">
        <v>566</v>
      </c>
      <c r="C682" s="1506" t="s">
        <v>658</v>
      </c>
      <c r="E682" s="1507"/>
    </row>
    <row r="683" spans="1:5" ht="18.75">
      <c r="A683" s="1501" t="s">
        <v>1807</v>
      </c>
      <c r="B683" s="1524" t="s">
        <v>567</v>
      </c>
      <c r="C683" s="1506" t="s">
        <v>658</v>
      </c>
      <c r="E683" s="1507"/>
    </row>
    <row r="684" spans="1:5" ht="18.75">
      <c r="A684" s="1501" t="s">
        <v>1808</v>
      </c>
      <c r="B684" s="1524" t="s">
        <v>568</v>
      </c>
      <c r="C684" s="1506" t="s">
        <v>658</v>
      </c>
      <c r="E684" s="1507"/>
    </row>
    <row r="685" spans="1:5" ht="20.25" thickBot="1">
      <c r="A685" s="1501" t="s">
        <v>1809</v>
      </c>
      <c r="B685" s="1532" t="s">
        <v>569</v>
      </c>
      <c r="C685" s="1506" t="s">
        <v>658</v>
      </c>
      <c r="E685" s="1507"/>
    </row>
    <row r="686" spans="1:5" ht="18.75">
      <c r="A686" s="1501" t="s">
        <v>1810</v>
      </c>
      <c r="B686" s="1523" t="s">
        <v>570</v>
      </c>
      <c r="C686" s="1506" t="s">
        <v>658</v>
      </c>
      <c r="E686" s="1507"/>
    </row>
    <row r="687" spans="1:5" ht="18.75">
      <c r="A687" s="1501" t="s">
        <v>1811</v>
      </c>
      <c r="B687" s="1524" t="s">
        <v>571</v>
      </c>
      <c r="C687" s="1506" t="s">
        <v>658</v>
      </c>
      <c r="E687" s="1507"/>
    </row>
    <row r="688" spans="1:5" ht="18.75">
      <c r="A688" s="1501" t="s">
        <v>1812</v>
      </c>
      <c r="B688" s="1524" t="s">
        <v>572</v>
      </c>
      <c r="C688" s="1506" t="s">
        <v>658</v>
      </c>
      <c r="E688" s="1507"/>
    </row>
    <row r="689" spans="1:5" ht="18.75">
      <c r="A689" s="1501" t="s">
        <v>1813</v>
      </c>
      <c r="B689" s="1524" t="s">
        <v>573</v>
      </c>
      <c r="C689" s="1506" t="s">
        <v>658</v>
      </c>
      <c r="E689" s="1507"/>
    </row>
    <row r="690" spans="1:5" ht="18.75">
      <c r="A690" s="1501" t="s">
        <v>1814</v>
      </c>
      <c r="B690" s="1524" t="s">
        <v>574</v>
      </c>
      <c r="C690" s="1506" t="s">
        <v>658</v>
      </c>
      <c r="E690" s="1507"/>
    </row>
    <row r="691" spans="1:5" ht="18.75">
      <c r="A691" s="1501" t="s">
        <v>1815</v>
      </c>
      <c r="B691" s="1524" t="s">
        <v>575</v>
      </c>
      <c r="C691" s="1506" t="s">
        <v>658</v>
      </c>
      <c r="E691" s="1507"/>
    </row>
    <row r="692" spans="1:5" ht="18.75">
      <c r="A692" s="1501" t="s">
        <v>1816</v>
      </c>
      <c r="B692" s="1524" t="s">
        <v>576</v>
      </c>
      <c r="C692" s="1506" t="s">
        <v>658</v>
      </c>
      <c r="E692" s="1507"/>
    </row>
    <row r="693" spans="1:5" ht="18.75">
      <c r="A693" s="1501" t="s">
        <v>1817</v>
      </c>
      <c r="B693" s="1524" t="s">
        <v>577</v>
      </c>
      <c r="C693" s="1506" t="s">
        <v>658</v>
      </c>
      <c r="E693" s="1507"/>
    </row>
    <row r="694" spans="1:5" ht="18.75">
      <c r="A694" s="1501" t="s">
        <v>1818</v>
      </c>
      <c r="B694" s="1524" t="s">
        <v>578</v>
      </c>
      <c r="C694" s="1506" t="s">
        <v>658</v>
      </c>
      <c r="E694" s="1507"/>
    </row>
    <row r="695" spans="1:5" ht="18.75">
      <c r="A695" s="1501" t="s">
        <v>1819</v>
      </c>
      <c r="B695" s="1524" t="s">
        <v>579</v>
      </c>
      <c r="C695" s="1506" t="s">
        <v>658</v>
      </c>
      <c r="E695" s="1507"/>
    </row>
    <row r="696" spans="1:5" ht="20.25" thickBot="1">
      <c r="A696" s="1501" t="s">
        <v>1820</v>
      </c>
      <c r="B696" s="1532" t="s">
        <v>580</v>
      </c>
      <c r="C696" s="1506" t="s">
        <v>658</v>
      </c>
      <c r="E696" s="1507"/>
    </row>
    <row r="697" spans="1:5" ht="18.75">
      <c r="A697" s="1501" t="s">
        <v>1821</v>
      </c>
      <c r="B697" s="1523" t="s">
        <v>581</v>
      </c>
      <c r="C697" s="1506" t="s">
        <v>658</v>
      </c>
      <c r="E697" s="1507"/>
    </row>
    <row r="698" spans="1:5" ht="18.75">
      <c r="A698" s="1501" t="s">
        <v>1822</v>
      </c>
      <c r="B698" s="1524" t="s">
        <v>582</v>
      </c>
      <c r="C698" s="1506" t="s">
        <v>658</v>
      </c>
      <c r="E698" s="1507"/>
    </row>
    <row r="699" spans="1:5" ht="18.75">
      <c r="A699" s="1501" t="s">
        <v>1823</v>
      </c>
      <c r="B699" s="1524" t="s">
        <v>583</v>
      </c>
      <c r="C699" s="1506" t="s">
        <v>658</v>
      </c>
      <c r="E699" s="1507"/>
    </row>
    <row r="700" spans="1:5" ht="18.75">
      <c r="A700" s="1501" t="s">
        <v>1824</v>
      </c>
      <c r="B700" s="1524" t="s">
        <v>584</v>
      </c>
      <c r="C700" s="1506" t="s">
        <v>658</v>
      </c>
      <c r="E700" s="1507"/>
    </row>
    <row r="701" spans="1:5" ht="18.75">
      <c r="A701" s="1501" t="s">
        <v>1825</v>
      </c>
      <c r="B701" s="1524" t="s">
        <v>585</v>
      </c>
      <c r="C701" s="1506" t="s">
        <v>658</v>
      </c>
      <c r="E701" s="1507"/>
    </row>
    <row r="702" spans="1:5" ht="18.75">
      <c r="A702" s="1501" t="s">
        <v>1826</v>
      </c>
      <c r="B702" s="1524" t="s">
        <v>586</v>
      </c>
      <c r="C702" s="1506" t="s">
        <v>658</v>
      </c>
      <c r="E702" s="1507"/>
    </row>
    <row r="703" spans="1:5" ht="18.75">
      <c r="A703" s="1501" t="s">
        <v>1827</v>
      </c>
      <c r="B703" s="1524" t="s">
        <v>587</v>
      </c>
      <c r="C703" s="1506" t="s">
        <v>658</v>
      </c>
      <c r="E703" s="1507"/>
    </row>
    <row r="704" spans="1:5" ht="18.75">
      <c r="A704" s="1501" t="s">
        <v>1828</v>
      </c>
      <c r="B704" s="1524" t="s">
        <v>588</v>
      </c>
      <c r="C704" s="1506" t="s">
        <v>658</v>
      </c>
      <c r="E704" s="1507"/>
    </row>
    <row r="705" spans="1:5" ht="18.75">
      <c r="A705" s="1501" t="s">
        <v>1829</v>
      </c>
      <c r="B705" s="1524" t="s">
        <v>589</v>
      </c>
      <c r="C705" s="1506" t="s">
        <v>658</v>
      </c>
      <c r="E705" s="1507"/>
    </row>
    <row r="706" spans="1:5" ht="20.25" thickBot="1">
      <c r="A706" s="1501" t="s">
        <v>1830</v>
      </c>
      <c r="B706" s="1532" t="s">
        <v>590</v>
      </c>
      <c r="C706" s="1506" t="s">
        <v>658</v>
      </c>
      <c r="E706" s="1507"/>
    </row>
    <row r="707" spans="1:5" ht="18.75">
      <c r="A707" s="1501" t="s">
        <v>1831</v>
      </c>
      <c r="B707" s="1523" t="s">
        <v>591</v>
      </c>
      <c r="C707" s="1506" t="s">
        <v>658</v>
      </c>
      <c r="E707" s="1507"/>
    </row>
    <row r="708" spans="1:5" ht="18.75">
      <c r="A708" s="1501" t="s">
        <v>1832</v>
      </c>
      <c r="B708" s="1524" t="s">
        <v>592</v>
      </c>
      <c r="C708" s="1506" t="s">
        <v>658</v>
      </c>
      <c r="E708" s="1507"/>
    </row>
    <row r="709" spans="1:5" ht="18.75">
      <c r="A709" s="1501" t="s">
        <v>1833</v>
      </c>
      <c r="B709" s="1524" t="s">
        <v>593</v>
      </c>
      <c r="C709" s="1506" t="s">
        <v>658</v>
      </c>
      <c r="E709" s="1507"/>
    </row>
    <row r="710" spans="1:5" ht="18.75">
      <c r="A710" s="1501" t="s">
        <v>1834</v>
      </c>
      <c r="B710" s="1524" t="s">
        <v>594</v>
      </c>
      <c r="C710" s="1506" t="s">
        <v>658</v>
      </c>
      <c r="E710" s="1507"/>
    </row>
    <row r="711" spans="1:5" ht="20.25" thickBot="1">
      <c r="A711" s="1501" t="s">
        <v>1835</v>
      </c>
      <c r="B711" s="1532" t="s">
        <v>595</v>
      </c>
      <c r="C711" s="1506" t="s">
        <v>658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1270</v>
      </c>
      <c r="B713" s="1536" t="s">
        <v>1269</v>
      </c>
      <c r="C713" s="1535" t="s">
        <v>1270</v>
      </c>
    </row>
    <row r="714" spans="1:3" ht="14.25">
      <c r="A714" s="1537"/>
      <c r="B714" s="1538">
        <v>44227</v>
      </c>
      <c r="C714" s="1537" t="s">
        <v>1836</v>
      </c>
    </row>
    <row r="715" spans="1:3" ht="14.25">
      <c r="A715" s="1537"/>
      <c r="B715" s="1538">
        <v>44255</v>
      </c>
      <c r="C715" s="1537" t="s">
        <v>1837</v>
      </c>
    </row>
    <row r="716" spans="1:3" ht="14.25">
      <c r="A716" s="1537"/>
      <c r="B716" s="1538">
        <v>44286</v>
      </c>
      <c r="C716" s="1537" t="s">
        <v>1838</v>
      </c>
    </row>
    <row r="717" spans="1:3" ht="14.25">
      <c r="A717" s="1537"/>
      <c r="B717" s="1538">
        <v>44316</v>
      </c>
      <c r="C717" s="1537" t="s">
        <v>1839</v>
      </c>
    </row>
    <row r="718" spans="1:3" ht="14.25">
      <c r="A718" s="1537"/>
      <c r="B718" s="1538">
        <v>44347</v>
      </c>
      <c r="C718" s="1537" t="s">
        <v>1840</v>
      </c>
    </row>
    <row r="719" spans="1:3" ht="14.25">
      <c r="A719" s="1537"/>
      <c r="B719" s="1538">
        <v>44377</v>
      </c>
      <c r="C719" s="1537" t="s">
        <v>1841</v>
      </c>
    </row>
    <row r="720" spans="1:3" ht="14.25">
      <c r="A720" s="1537"/>
      <c r="B720" s="1538">
        <v>44408</v>
      </c>
      <c r="C720" s="1537" t="s">
        <v>1842</v>
      </c>
    </row>
    <row r="721" spans="1:3" ht="14.25">
      <c r="A721" s="1537"/>
      <c r="B721" s="1538">
        <v>44439</v>
      </c>
      <c r="C721" s="1537" t="s">
        <v>1843</v>
      </c>
    </row>
    <row r="722" spans="1:3" ht="14.25">
      <c r="A722" s="1537"/>
      <c r="B722" s="1538">
        <v>44469</v>
      </c>
      <c r="C722" s="1537" t="s">
        <v>1844</v>
      </c>
    </row>
    <row r="723" spans="1:3" ht="14.25">
      <c r="A723" s="1537"/>
      <c r="B723" s="1538">
        <v>44500</v>
      </c>
      <c r="C723" s="1537" t="s">
        <v>1845</v>
      </c>
    </row>
    <row r="724" spans="1:3" ht="14.25">
      <c r="A724" s="1537"/>
      <c r="B724" s="1538">
        <v>44530</v>
      </c>
      <c r="C724" s="1537" t="s">
        <v>1846</v>
      </c>
    </row>
    <row r="725" spans="1:3" ht="14.25">
      <c r="A725" s="1537"/>
      <c r="B725" s="1538">
        <v>44561</v>
      </c>
      <c r="C725" s="1537" t="s">
        <v>1847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795</v>
      </c>
      <c r="B1" s="61">
        <v>137</v>
      </c>
      <c r="I1" s="61"/>
    </row>
    <row r="2" spans="1:9" ht="12.75">
      <c r="A2" s="61" t="s">
        <v>796</v>
      </c>
      <c r="B2" s="61" t="s">
        <v>2070</v>
      </c>
      <c r="I2" s="61"/>
    </row>
    <row r="3" spans="1:9" ht="12.75">
      <c r="A3" s="61" t="s">
        <v>797</v>
      </c>
      <c r="B3" s="61" t="s">
        <v>2071</v>
      </c>
      <c r="I3" s="61"/>
    </row>
    <row r="4" spans="1:9" ht="15.75">
      <c r="A4" s="61" t="s">
        <v>798</v>
      </c>
      <c r="B4" s="61" t="s">
        <v>2072</v>
      </c>
      <c r="C4" s="66"/>
      <c r="I4" s="61"/>
    </row>
    <row r="5" spans="1:3" ht="31.5" customHeight="1">
      <c r="A5" s="61" t="s">
        <v>799</v>
      </c>
      <c r="B5" s="78"/>
      <c r="C5" s="78"/>
    </row>
    <row r="6" spans="1:2" ht="12.75">
      <c r="A6" s="67"/>
      <c r="B6" s="68"/>
    </row>
    <row r="8" spans="2:9" ht="12.75">
      <c r="B8" s="61" t="s">
        <v>1380</v>
      </c>
      <c r="I8" s="61"/>
    </row>
    <row r="9" ht="12.75">
      <c r="I9" s="61"/>
    </row>
    <row r="10" ht="12.75">
      <c r="I10" s="61"/>
    </row>
    <row r="11" spans="1:21" ht="18">
      <c r="A11" s="61" t="s">
        <v>1267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70">
        <f>$B$7</f>
        <v>0</v>
      </c>
      <c r="J14" s="1771"/>
      <c r="K14" s="177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1971</v>
      </c>
      <c r="M15" s="405" t="s">
        <v>925</v>
      </c>
      <c r="N15" s="237"/>
      <c r="O15" s="1324" t="s">
        <v>1381</v>
      </c>
      <c r="P15" s="1325"/>
      <c r="Q15" s="1326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2">
        <f>$B$9</f>
        <v>0</v>
      </c>
      <c r="J16" s="1733"/>
      <c r="K16" s="173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21">
        <f>$B$12</f>
        <v>0</v>
      </c>
      <c r="J19" s="1822"/>
      <c r="K19" s="1823"/>
      <c r="L19" s="409" t="s">
        <v>980</v>
      </c>
      <c r="M19" s="1322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3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981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8" t="s">
        <v>1972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800</v>
      </c>
      <c r="L23" s="1806" t="s">
        <v>748</v>
      </c>
      <c r="M23" s="1807"/>
      <c r="N23" s="1807"/>
      <c r="O23" s="1808"/>
      <c r="P23" s="1815" t="s">
        <v>749</v>
      </c>
      <c r="Q23" s="1816"/>
      <c r="R23" s="1816"/>
      <c r="S23" s="181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400</v>
      </c>
      <c r="J24" s="251" t="s">
        <v>1973</v>
      </c>
      <c r="K24" s="252" t="s">
        <v>801</v>
      </c>
      <c r="L24" s="1364">
        <f>$E$20</f>
        <v>0</v>
      </c>
      <c r="M24" s="1368">
        <f>$F$20</f>
        <v>0</v>
      </c>
      <c r="N24" s="1369">
        <f>$G$20</f>
        <v>0</v>
      </c>
      <c r="O24" s="1370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830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2"/>
      <c r="J26" s="1551" t="e">
        <f>VLOOKUP(K26,OP_LIST2,2,FALSE)</f>
        <v>#N/A</v>
      </c>
      <c r="K26" s="1418"/>
      <c r="L26" s="388"/>
      <c r="M26" s="1402"/>
      <c r="N26" s="1403"/>
      <c r="O26" s="1404"/>
      <c r="P26" s="1402"/>
      <c r="Q26" s="1403"/>
      <c r="R26" s="1404"/>
      <c r="S26" s="1401"/>
      <c r="T26" s="7">
        <f>(IF($E145&lt;&gt;0,$M$2,IF($L145&lt;&gt;0,$M$2,"")))</f>
      </c>
      <c r="U26" s="8"/>
    </row>
    <row r="27" spans="1:21" ht="15.75">
      <c r="A27" s="61">
        <v>16</v>
      </c>
      <c r="I27" s="1615" t="s">
        <v>747</v>
      </c>
      <c r="J27" s="1419">
        <f>VLOOKUP(K28,EBK_DEIN2,2,FALSE)</f>
        <v>0</v>
      </c>
      <c r="K27" s="1418" t="s">
        <v>1268</v>
      </c>
      <c r="L27" s="388"/>
      <c r="M27" s="1405"/>
      <c r="N27" s="1406"/>
      <c r="O27" s="1407"/>
      <c r="P27" s="1405"/>
      <c r="Q27" s="1406"/>
      <c r="R27" s="1407"/>
      <c r="S27" s="1401"/>
      <c r="T27" s="7">
        <f>(IF($E145&lt;&gt;0,$M$2,IF($L145&lt;&gt;0,$M$2,"")))</f>
      </c>
      <c r="U27" s="8"/>
    </row>
    <row r="28" spans="1:21" ht="15.75">
      <c r="A28" s="61">
        <v>17</v>
      </c>
      <c r="I28" s="1411"/>
      <c r="J28" s="1540">
        <f>+J27</f>
        <v>0</v>
      </c>
      <c r="K28" s="1413" t="s">
        <v>1788</v>
      </c>
      <c r="L28" s="388"/>
      <c r="M28" s="1405"/>
      <c r="N28" s="1406"/>
      <c r="O28" s="1407"/>
      <c r="P28" s="1405"/>
      <c r="Q28" s="1406"/>
      <c r="R28" s="1407"/>
      <c r="S28" s="1401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4"/>
      <c r="K29" s="1417" t="s">
        <v>802</v>
      </c>
      <c r="L29" s="388"/>
      <c r="M29" s="1408"/>
      <c r="N29" s="1409"/>
      <c r="O29" s="1410"/>
      <c r="P29" s="1408"/>
      <c r="Q29" s="1409"/>
      <c r="R29" s="1410"/>
      <c r="S29" s="1401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95" t="s">
        <v>831</v>
      </c>
      <c r="K30" s="179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832</v>
      </c>
      <c r="L31" s="281">
        <f>M31+N31+O31</f>
        <v>0</v>
      </c>
      <c r="M31" s="152"/>
      <c r="N31" s="153"/>
      <c r="O31" s="1379"/>
      <c r="P31" s="152"/>
      <c r="Q31" s="153"/>
      <c r="R31" s="1379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833</v>
      </c>
      <c r="L32" s="287">
        <f>M32+N32+O32</f>
        <v>0</v>
      </c>
      <c r="M32" s="173"/>
      <c r="N32" s="174"/>
      <c r="O32" s="1382"/>
      <c r="P32" s="173"/>
      <c r="Q32" s="174"/>
      <c r="R32" s="1382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91" t="s">
        <v>834</v>
      </c>
      <c r="K33" s="179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835</v>
      </c>
      <c r="L34" s="281">
        <f>M34+N34+O34</f>
        <v>0</v>
      </c>
      <c r="M34" s="152"/>
      <c r="N34" s="153"/>
      <c r="O34" s="1379"/>
      <c r="P34" s="152"/>
      <c r="Q34" s="153"/>
      <c r="R34" s="1379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836</v>
      </c>
      <c r="L35" s="295">
        <f>M35+N35+O35</f>
        <v>0</v>
      </c>
      <c r="M35" s="158"/>
      <c r="N35" s="159"/>
      <c r="O35" s="1381"/>
      <c r="P35" s="158"/>
      <c r="Q35" s="159"/>
      <c r="R35" s="1381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1083</v>
      </c>
      <c r="L36" s="295">
        <f>M36+N36+O36</f>
        <v>0</v>
      </c>
      <c r="M36" s="158"/>
      <c r="N36" s="159"/>
      <c r="O36" s="1381"/>
      <c r="P36" s="158"/>
      <c r="Q36" s="159"/>
      <c r="R36" s="1381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1084</v>
      </c>
      <c r="L37" s="295">
        <f>M37+N37+O37</f>
        <v>0</v>
      </c>
      <c r="M37" s="158"/>
      <c r="N37" s="159"/>
      <c r="O37" s="1381"/>
      <c r="P37" s="158"/>
      <c r="Q37" s="159"/>
      <c r="R37" s="1381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1085</v>
      </c>
      <c r="L38" s="287">
        <f>M38+N38+O38</f>
        <v>0</v>
      </c>
      <c r="M38" s="173"/>
      <c r="N38" s="174"/>
      <c r="O38" s="1382"/>
      <c r="P38" s="173"/>
      <c r="Q38" s="174"/>
      <c r="R38" s="1382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93" t="s">
        <v>671</v>
      </c>
      <c r="K39" s="179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672</v>
      </c>
      <c r="L40" s="281">
        <f aca="true" t="shared" si="4" ref="L40:L47">M40+N40+O40</f>
        <v>0</v>
      </c>
      <c r="M40" s="152"/>
      <c r="N40" s="153"/>
      <c r="O40" s="1379"/>
      <c r="P40" s="152"/>
      <c r="Q40" s="153"/>
      <c r="R40" s="1379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999</v>
      </c>
      <c r="L41" s="295">
        <f t="shared" si="4"/>
        <v>0</v>
      </c>
      <c r="M41" s="158"/>
      <c r="N41" s="159"/>
      <c r="O41" s="1381"/>
      <c r="P41" s="158"/>
      <c r="Q41" s="159"/>
      <c r="R41" s="1381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961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673</v>
      </c>
      <c r="L43" s="295">
        <f t="shared" si="4"/>
        <v>0</v>
      </c>
      <c r="M43" s="158"/>
      <c r="N43" s="159"/>
      <c r="O43" s="1381"/>
      <c r="P43" s="158"/>
      <c r="Q43" s="159"/>
      <c r="R43" s="1381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674</v>
      </c>
      <c r="L44" s="295">
        <f t="shared" si="4"/>
        <v>0</v>
      </c>
      <c r="M44" s="158"/>
      <c r="N44" s="159"/>
      <c r="O44" s="1381"/>
      <c r="P44" s="158"/>
      <c r="Q44" s="159"/>
      <c r="R44" s="1381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963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675</v>
      </c>
      <c r="L46" s="287">
        <f t="shared" si="4"/>
        <v>0</v>
      </c>
      <c r="M46" s="173"/>
      <c r="N46" s="174"/>
      <c r="O46" s="1382"/>
      <c r="P46" s="173"/>
      <c r="Q46" s="174"/>
      <c r="R46" s="1382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676</v>
      </c>
      <c r="K47" s="1790"/>
      <c r="L47" s="310">
        <f t="shared" si="4"/>
        <v>0</v>
      </c>
      <c r="M47" s="1383"/>
      <c r="N47" s="1384"/>
      <c r="O47" s="1385"/>
      <c r="P47" s="1383"/>
      <c r="Q47" s="1384"/>
      <c r="R47" s="1385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91" t="s">
        <v>677</v>
      </c>
      <c r="K48" s="179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678</v>
      </c>
      <c r="L49" s="281">
        <f aca="true" t="shared" si="7" ref="L49:L65">M49+N49+O49</f>
        <v>0</v>
      </c>
      <c r="M49" s="152"/>
      <c r="N49" s="153"/>
      <c r="O49" s="1379"/>
      <c r="P49" s="152"/>
      <c r="Q49" s="153"/>
      <c r="R49" s="1379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679</v>
      </c>
      <c r="L50" s="295">
        <f t="shared" si="7"/>
        <v>0</v>
      </c>
      <c r="M50" s="158"/>
      <c r="N50" s="159"/>
      <c r="O50" s="1381"/>
      <c r="P50" s="158"/>
      <c r="Q50" s="159"/>
      <c r="R50" s="1381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680</v>
      </c>
      <c r="L51" s="295">
        <f t="shared" si="7"/>
        <v>0</v>
      </c>
      <c r="M51" s="158"/>
      <c r="N51" s="159"/>
      <c r="O51" s="1381"/>
      <c r="P51" s="158"/>
      <c r="Q51" s="159"/>
      <c r="R51" s="1381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681</v>
      </c>
      <c r="L52" s="295">
        <f t="shared" si="7"/>
        <v>0</v>
      </c>
      <c r="M52" s="158"/>
      <c r="N52" s="159"/>
      <c r="O52" s="1381"/>
      <c r="P52" s="158"/>
      <c r="Q52" s="159"/>
      <c r="R52" s="1381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682</v>
      </c>
      <c r="L53" s="295">
        <f t="shared" si="7"/>
        <v>0</v>
      </c>
      <c r="M53" s="158"/>
      <c r="N53" s="159"/>
      <c r="O53" s="1381"/>
      <c r="P53" s="158"/>
      <c r="Q53" s="159"/>
      <c r="R53" s="1381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683</v>
      </c>
      <c r="L54" s="314">
        <f t="shared" si="7"/>
        <v>0</v>
      </c>
      <c r="M54" s="164"/>
      <c r="N54" s="165"/>
      <c r="O54" s="1380"/>
      <c r="P54" s="164"/>
      <c r="Q54" s="165"/>
      <c r="R54" s="1380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684</v>
      </c>
      <c r="L55" s="320">
        <f t="shared" si="7"/>
        <v>0</v>
      </c>
      <c r="M55" s="453"/>
      <c r="N55" s="454"/>
      <c r="O55" s="1389"/>
      <c r="P55" s="453"/>
      <c r="Q55" s="454"/>
      <c r="R55" s="1389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685</v>
      </c>
      <c r="L56" s="326">
        <f t="shared" si="7"/>
        <v>0</v>
      </c>
      <c r="M56" s="448"/>
      <c r="N56" s="449"/>
      <c r="O56" s="1386"/>
      <c r="P56" s="448"/>
      <c r="Q56" s="449"/>
      <c r="R56" s="1386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686</v>
      </c>
      <c r="L57" s="320">
        <f t="shared" si="7"/>
        <v>0</v>
      </c>
      <c r="M57" s="453"/>
      <c r="N57" s="454"/>
      <c r="O57" s="1389"/>
      <c r="P57" s="453"/>
      <c r="Q57" s="454"/>
      <c r="R57" s="1389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687</v>
      </c>
      <c r="L58" s="295">
        <f t="shared" si="7"/>
        <v>0</v>
      </c>
      <c r="M58" s="158"/>
      <c r="N58" s="159"/>
      <c r="O58" s="1381"/>
      <c r="P58" s="158"/>
      <c r="Q58" s="159"/>
      <c r="R58" s="1381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964</v>
      </c>
      <c r="L59" s="326">
        <f t="shared" si="7"/>
        <v>0</v>
      </c>
      <c r="M59" s="448"/>
      <c r="N59" s="449"/>
      <c r="O59" s="1386"/>
      <c r="P59" s="448"/>
      <c r="Q59" s="449"/>
      <c r="R59" s="1386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688</v>
      </c>
      <c r="L60" s="320">
        <f t="shared" si="7"/>
        <v>0</v>
      </c>
      <c r="M60" s="453"/>
      <c r="N60" s="454"/>
      <c r="O60" s="1389"/>
      <c r="P60" s="453"/>
      <c r="Q60" s="454"/>
      <c r="R60" s="1389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1277</v>
      </c>
      <c r="L61" s="326">
        <f t="shared" si="7"/>
        <v>0</v>
      </c>
      <c r="M61" s="448"/>
      <c r="N61" s="449"/>
      <c r="O61" s="1386"/>
      <c r="P61" s="448"/>
      <c r="Q61" s="449"/>
      <c r="R61" s="1386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689</v>
      </c>
      <c r="L62" s="335">
        <f t="shared" si="7"/>
        <v>0</v>
      </c>
      <c r="M62" s="599"/>
      <c r="N62" s="600"/>
      <c r="O62" s="1388"/>
      <c r="P62" s="599"/>
      <c r="Q62" s="600"/>
      <c r="R62" s="1388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1000</v>
      </c>
      <c r="L63" s="320">
        <f t="shared" si="7"/>
        <v>0</v>
      </c>
      <c r="M63" s="453"/>
      <c r="N63" s="454"/>
      <c r="O63" s="1389"/>
      <c r="P63" s="453"/>
      <c r="Q63" s="454"/>
      <c r="R63" s="1389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1717</v>
      </c>
      <c r="L64" s="295">
        <f t="shared" si="7"/>
        <v>0</v>
      </c>
      <c r="M64" s="158"/>
      <c r="N64" s="159"/>
      <c r="O64" s="1381"/>
      <c r="P64" s="158"/>
      <c r="Q64" s="159"/>
      <c r="R64" s="1381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690</v>
      </c>
      <c r="L65" s="287">
        <f t="shared" si="7"/>
        <v>0</v>
      </c>
      <c r="M65" s="173"/>
      <c r="N65" s="174"/>
      <c r="O65" s="1382"/>
      <c r="P65" s="173"/>
      <c r="Q65" s="174"/>
      <c r="R65" s="1382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4" t="s">
        <v>1684</v>
      </c>
      <c r="K66" s="177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1001</v>
      </c>
      <c r="L67" s="281">
        <f>M67+N67+O67</f>
        <v>0</v>
      </c>
      <c r="M67" s="152"/>
      <c r="N67" s="153"/>
      <c r="O67" s="1379"/>
      <c r="P67" s="152"/>
      <c r="Q67" s="153"/>
      <c r="R67" s="1379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1002</v>
      </c>
      <c r="L68" s="295">
        <f>M68+N68+O68</f>
        <v>0</v>
      </c>
      <c r="M68" s="158"/>
      <c r="N68" s="159"/>
      <c r="O68" s="1381"/>
      <c r="P68" s="158"/>
      <c r="Q68" s="159"/>
      <c r="R68" s="1381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1003</v>
      </c>
      <c r="L69" s="287">
        <f>M69+N69+O69</f>
        <v>0</v>
      </c>
      <c r="M69" s="173"/>
      <c r="N69" s="174"/>
      <c r="O69" s="1382"/>
      <c r="P69" s="173"/>
      <c r="Q69" s="174"/>
      <c r="R69" s="1382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4" t="s">
        <v>809</v>
      </c>
      <c r="K70" s="177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691</v>
      </c>
      <c r="L71" s="281">
        <f>M71+N71+O71</f>
        <v>0</v>
      </c>
      <c r="M71" s="152"/>
      <c r="N71" s="153"/>
      <c r="O71" s="1379"/>
      <c r="P71" s="152"/>
      <c r="Q71" s="153"/>
      <c r="R71" s="1379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692</v>
      </c>
      <c r="L72" s="295">
        <f>M72+N72+O72</f>
        <v>0</v>
      </c>
      <c r="M72" s="158"/>
      <c r="N72" s="159"/>
      <c r="O72" s="1381"/>
      <c r="P72" s="158"/>
      <c r="Q72" s="159"/>
      <c r="R72" s="1381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693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694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695</v>
      </c>
      <c r="L75" s="287">
        <f>M75+N75+O75</f>
        <v>0</v>
      </c>
      <c r="M75" s="173"/>
      <c r="N75" s="174"/>
      <c r="O75" s="1382"/>
      <c r="P75" s="173"/>
      <c r="Q75" s="174"/>
      <c r="R75" s="1382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4" t="s">
        <v>696</v>
      </c>
      <c r="K76" s="177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1718</v>
      </c>
      <c r="L77" s="281">
        <f aca="true" t="shared" si="12" ref="L77:L82">M77+N77+O77</f>
        <v>0</v>
      </c>
      <c r="M77" s="152"/>
      <c r="N77" s="153"/>
      <c r="O77" s="1379"/>
      <c r="P77" s="152"/>
      <c r="Q77" s="153"/>
      <c r="R77" s="1379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697</v>
      </c>
      <c r="L78" s="287">
        <f t="shared" si="12"/>
        <v>0</v>
      </c>
      <c r="M78" s="173"/>
      <c r="N78" s="174"/>
      <c r="O78" s="1382"/>
      <c r="P78" s="173"/>
      <c r="Q78" s="174"/>
      <c r="R78" s="1382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4" t="s">
        <v>698</v>
      </c>
      <c r="K79" s="1775"/>
      <c r="L79" s="310">
        <f t="shared" si="12"/>
        <v>0</v>
      </c>
      <c r="M79" s="1383"/>
      <c r="N79" s="1384"/>
      <c r="O79" s="1385"/>
      <c r="P79" s="1383"/>
      <c r="Q79" s="1384"/>
      <c r="R79" s="1385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7" t="s">
        <v>699</v>
      </c>
      <c r="K80" s="1788"/>
      <c r="L80" s="310">
        <f t="shared" si="12"/>
        <v>0</v>
      </c>
      <c r="M80" s="1383"/>
      <c r="N80" s="1384"/>
      <c r="O80" s="1385"/>
      <c r="P80" s="1383"/>
      <c r="Q80" s="1384"/>
      <c r="R80" s="1385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7" t="s">
        <v>1636</v>
      </c>
      <c r="K81" s="1788"/>
      <c r="L81" s="310">
        <f t="shared" si="12"/>
        <v>0</v>
      </c>
      <c r="M81" s="1383"/>
      <c r="N81" s="1384"/>
      <c r="O81" s="1385"/>
      <c r="P81" s="1383"/>
      <c r="Q81" s="1384"/>
      <c r="R81" s="1385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7" t="s">
        <v>1852</v>
      </c>
      <c r="K82" s="1788"/>
      <c r="L82" s="310">
        <f t="shared" si="12"/>
        <v>0</v>
      </c>
      <c r="M82" s="1383"/>
      <c r="N82" s="1384"/>
      <c r="O82" s="1385"/>
      <c r="P82" s="1383"/>
      <c r="Q82" s="1384"/>
      <c r="R82" s="1385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4" t="s">
        <v>1637</v>
      </c>
      <c r="K83" s="177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609</v>
      </c>
      <c r="L84" s="281">
        <f>M84+N84+O84</f>
        <v>0</v>
      </c>
      <c r="M84" s="152"/>
      <c r="N84" s="153"/>
      <c r="O84" s="1379"/>
      <c r="P84" s="152"/>
      <c r="Q84" s="153"/>
      <c r="R84" s="1379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1638</v>
      </c>
      <c r="L85" s="281">
        <f aca="true" t="shared" si="15" ref="L85:L91">M85+N85+O85</f>
        <v>0</v>
      </c>
      <c r="M85" s="152"/>
      <c r="N85" s="153"/>
      <c r="O85" s="1379"/>
      <c r="P85" s="152"/>
      <c r="Q85" s="153"/>
      <c r="R85" s="1379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1639</v>
      </c>
      <c r="L86" s="326">
        <f t="shared" si="15"/>
        <v>0</v>
      </c>
      <c r="M86" s="448"/>
      <c r="N86" s="449"/>
      <c r="O86" s="1386"/>
      <c r="P86" s="448"/>
      <c r="Q86" s="449"/>
      <c r="R86" s="1386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1640</v>
      </c>
      <c r="L87" s="351">
        <f t="shared" si="15"/>
        <v>0</v>
      </c>
      <c r="M87" s="635"/>
      <c r="N87" s="636"/>
      <c r="O87" s="1387"/>
      <c r="P87" s="635"/>
      <c r="Q87" s="636"/>
      <c r="R87" s="1387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1641</v>
      </c>
      <c r="L88" s="335">
        <f t="shared" si="15"/>
        <v>0</v>
      </c>
      <c r="M88" s="599"/>
      <c r="N88" s="600"/>
      <c r="O88" s="1388"/>
      <c r="P88" s="599"/>
      <c r="Q88" s="600"/>
      <c r="R88" s="1388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2038</v>
      </c>
      <c r="L89" s="320">
        <f>M89+N89+O89</f>
        <v>0</v>
      </c>
      <c r="M89" s="453"/>
      <c r="N89" s="454"/>
      <c r="O89" s="1389"/>
      <c r="P89" s="453"/>
      <c r="Q89" s="454"/>
      <c r="R89" s="1389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1642</v>
      </c>
      <c r="L90" s="320">
        <f t="shared" si="15"/>
        <v>0</v>
      </c>
      <c r="M90" s="453"/>
      <c r="N90" s="454"/>
      <c r="O90" s="1389"/>
      <c r="P90" s="453"/>
      <c r="Q90" s="454"/>
      <c r="R90" s="1389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1643</v>
      </c>
      <c r="L91" s="287">
        <f t="shared" si="15"/>
        <v>0</v>
      </c>
      <c r="M91" s="173"/>
      <c r="N91" s="174"/>
      <c r="O91" s="1382"/>
      <c r="P91" s="173"/>
      <c r="Q91" s="174"/>
      <c r="R91" s="1382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2069</v>
      </c>
      <c r="K92" s="682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1644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803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1645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1849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728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4" t="s">
        <v>1646</v>
      </c>
      <c r="K98" s="1775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4" t="s">
        <v>1647</v>
      </c>
      <c r="K99" s="1775"/>
      <c r="L99" s="310">
        <f t="shared" si="18"/>
        <v>0</v>
      </c>
      <c r="M99" s="1383"/>
      <c r="N99" s="1384"/>
      <c r="O99" s="1385"/>
      <c r="P99" s="1383"/>
      <c r="Q99" s="1384"/>
      <c r="R99" s="1385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4" t="s">
        <v>1648</v>
      </c>
      <c r="K100" s="1775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4" t="s">
        <v>1649</v>
      </c>
      <c r="K101" s="177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1650</v>
      </c>
      <c r="L102" s="281">
        <f aca="true" t="shared" si="22" ref="L102:L107">M102+N102+O102</f>
        <v>0</v>
      </c>
      <c r="M102" s="152"/>
      <c r="N102" s="153"/>
      <c r="O102" s="1379"/>
      <c r="P102" s="152"/>
      <c r="Q102" s="153"/>
      <c r="R102" s="1379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1651</v>
      </c>
      <c r="L103" s="295">
        <f t="shared" si="22"/>
        <v>0</v>
      </c>
      <c r="M103" s="158"/>
      <c r="N103" s="159"/>
      <c r="O103" s="1381"/>
      <c r="P103" s="158"/>
      <c r="Q103" s="159"/>
      <c r="R103" s="1381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1652</v>
      </c>
      <c r="L104" s="295">
        <f t="shared" si="22"/>
        <v>0</v>
      </c>
      <c r="M104" s="158"/>
      <c r="N104" s="159"/>
      <c r="O104" s="1381"/>
      <c r="P104" s="158"/>
      <c r="Q104" s="159"/>
      <c r="R104" s="1381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1653</v>
      </c>
      <c r="L105" s="295">
        <f t="shared" si="22"/>
        <v>0</v>
      </c>
      <c r="M105" s="158"/>
      <c r="N105" s="159"/>
      <c r="O105" s="1381"/>
      <c r="P105" s="158"/>
      <c r="Q105" s="159"/>
      <c r="R105" s="1381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1654</v>
      </c>
      <c r="L106" s="295">
        <f t="shared" si="22"/>
        <v>0</v>
      </c>
      <c r="M106" s="158"/>
      <c r="N106" s="159"/>
      <c r="O106" s="1381"/>
      <c r="P106" s="158"/>
      <c r="Q106" s="159"/>
      <c r="R106" s="1381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1655</v>
      </c>
      <c r="L107" s="287">
        <f t="shared" si="22"/>
        <v>0</v>
      </c>
      <c r="M107" s="173"/>
      <c r="N107" s="174"/>
      <c r="O107" s="1382"/>
      <c r="P107" s="173"/>
      <c r="Q107" s="174"/>
      <c r="R107" s="1382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4" t="s">
        <v>1853</v>
      </c>
      <c r="K108" s="177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1656</v>
      </c>
      <c r="L109" s="281">
        <f aca="true" t="shared" si="25" ref="L109:L114">M109+N109+O109</f>
        <v>0</v>
      </c>
      <c r="M109" s="152"/>
      <c r="N109" s="153"/>
      <c r="O109" s="1379"/>
      <c r="P109" s="152"/>
      <c r="Q109" s="153"/>
      <c r="R109" s="1379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1657</v>
      </c>
      <c r="L110" s="295">
        <f t="shared" si="25"/>
        <v>0</v>
      </c>
      <c r="M110" s="158"/>
      <c r="N110" s="159"/>
      <c r="O110" s="1381"/>
      <c r="P110" s="158"/>
      <c r="Q110" s="159"/>
      <c r="R110" s="1381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1658</v>
      </c>
      <c r="L111" s="287">
        <f t="shared" si="25"/>
        <v>0</v>
      </c>
      <c r="M111" s="173"/>
      <c r="N111" s="174"/>
      <c r="O111" s="1382"/>
      <c r="P111" s="173"/>
      <c r="Q111" s="174"/>
      <c r="R111" s="1382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4" t="s">
        <v>1850</v>
      </c>
      <c r="K112" s="1775"/>
      <c r="L112" s="310">
        <f t="shared" si="25"/>
        <v>0</v>
      </c>
      <c r="M112" s="1383"/>
      <c r="N112" s="1384"/>
      <c r="O112" s="1385"/>
      <c r="P112" s="1383"/>
      <c r="Q112" s="1384"/>
      <c r="R112" s="1385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4" t="s">
        <v>1851</v>
      </c>
      <c r="K113" s="1775"/>
      <c r="L113" s="310">
        <f t="shared" si="25"/>
        <v>0</v>
      </c>
      <c r="M113" s="1383"/>
      <c r="N113" s="1384"/>
      <c r="O113" s="1385"/>
      <c r="P113" s="1383"/>
      <c r="Q113" s="1384"/>
      <c r="R113" s="1385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7" t="s">
        <v>1659</v>
      </c>
      <c r="K114" s="1788"/>
      <c r="L114" s="310">
        <f t="shared" si="25"/>
        <v>0</v>
      </c>
      <c r="M114" s="1383"/>
      <c r="N114" s="1384"/>
      <c r="O114" s="1385"/>
      <c r="P114" s="1383"/>
      <c r="Q114" s="1384"/>
      <c r="R114" s="1385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4" t="s">
        <v>1685</v>
      </c>
      <c r="K115" s="177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1686</v>
      </c>
      <c r="L116" s="281">
        <f>M116+N116+O116</f>
        <v>0</v>
      </c>
      <c r="M116" s="152"/>
      <c r="N116" s="153"/>
      <c r="O116" s="1379"/>
      <c r="P116" s="152"/>
      <c r="Q116" s="153"/>
      <c r="R116" s="1379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1687</v>
      </c>
      <c r="L117" s="287">
        <f>M117+N117+O117</f>
        <v>0</v>
      </c>
      <c r="M117" s="173"/>
      <c r="N117" s="174"/>
      <c r="O117" s="1382"/>
      <c r="P117" s="173"/>
      <c r="Q117" s="174"/>
      <c r="R117" s="1382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2" t="s">
        <v>1660</v>
      </c>
      <c r="K118" s="1773"/>
      <c r="L118" s="310">
        <f>M118+N118+O118</f>
        <v>0</v>
      </c>
      <c r="M118" s="1383"/>
      <c r="N118" s="1384"/>
      <c r="O118" s="1385"/>
      <c r="P118" s="1383"/>
      <c r="Q118" s="1384"/>
      <c r="R118" s="1385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2" t="s">
        <v>1661</v>
      </c>
      <c r="K119" s="177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1662</v>
      </c>
      <c r="L120" s="281">
        <f aca="true" t="shared" si="29" ref="L120:L126">M120+N120+O120</f>
        <v>0</v>
      </c>
      <c r="M120" s="152"/>
      <c r="N120" s="153"/>
      <c r="O120" s="1379"/>
      <c r="P120" s="152"/>
      <c r="Q120" s="153"/>
      <c r="R120" s="1379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1663</v>
      </c>
      <c r="L121" s="295">
        <f t="shared" si="29"/>
        <v>0</v>
      </c>
      <c r="M121" s="158"/>
      <c r="N121" s="159"/>
      <c r="O121" s="1381"/>
      <c r="P121" s="158"/>
      <c r="Q121" s="159"/>
      <c r="R121" s="1381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1106</v>
      </c>
      <c r="L122" s="295">
        <f t="shared" si="29"/>
        <v>0</v>
      </c>
      <c r="M122" s="158"/>
      <c r="N122" s="159"/>
      <c r="O122" s="1381"/>
      <c r="P122" s="158"/>
      <c r="Q122" s="159"/>
      <c r="R122" s="1381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1107</v>
      </c>
      <c r="L123" s="295">
        <f t="shared" si="29"/>
        <v>0</v>
      </c>
      <c r="M123" s="158"/>
      <c r="N123" s="159"/>
      <c r="O123" s="1381"/>
      <c r="P123" s="158"/>
      <c r="Q123" s="159"/>
      <c r="R123" s="1381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1108</v>
      </c>
      <c r="L124" s="295">
        <f t="shared" si="29"/>
        <v>0</v>
      </c>
      <c r="M124" s="158"/>
      <c r="N124" s="159"/>
      <c r="O124" s="1381"/>
      <c r="P124" s="158"/>
      <c r="Q124" s="159"/>
      <c r="R124" s="1381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1109</v>
      </c>
      <c r="L125" s="295">
        <f t="shared" si="29"/>
        <v>0</v>
      </c>
      <c r="M125" s="158"/>
      <c r="N125" s="159"/>
      <c r="O125" s="1381"/>
      <c r="P125" s="158"/>
      <c r="Q125" s="159"/>
      <c r="R125" s="1381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1110</v>
      </c>
      <c r="L126" s="287">
        <f t="shared" si="29"/>
        <v>0</v>
      </c>
      <c r="M126" s="173"/>
      <c r="N126" s="174"/>
      <c r="O126" s="1382"/>
      <c r="P126" s="173"/>
      <c r="Q126" s="174"/>
      <c r="R126" s="1382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2" t="s">
        <v>1111</v>
      </c>
      <c r="K127" s="177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1719</v>
      </c>
      <c r="L128" s="281">
        <f>M128+N128+O128</f>
        <v>0</v>
      </c>
      <c r="M128" s="152"/>
      <c r="N128" s="153"/>
      <c r="O128" s="1379"/>
      <c r="P128" s="152"/>
      <c r="Q128" s="153"/>
      <c r="R128" s="1379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1112</v>
      </c>
      <c r="L129" s="287">
        <f>M129+N129+O129</f>
        <v>0</v>
      </c>
      <c r="M129" s="173"/>
      <c r="N129" s="174"/>
      <c r="O129" s="1382"/>
      <c r="P129" s="173"/>
      <c r="Q129" s="174"/>
      <c r="R129" s="1382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2" t="s">
        <v>773</v>
      </c>
      <c r="K130" s="1773"/>
      <c r="L130" s="310">
        <f>M130+N130+O130</f>
        <v>0</v>
      </c>
      <c r="M130" s="1383"/>
      <c r="N130" s="1384"/>
      <c r="O130" s="1385"/>
      <c r="P130" s="1383"/>
      <c r="Q130" s="1384"/>
      <c r="R130" s="1385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4" t="s">
        <v>774</v>
      </c>
      <c r="K131" s="177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775</v>
      </c>
      <c r="L132" s="281">
        <f>M132+N132+O132</f>
        <v>0</v>
      </c>
      <c r="M132" s="152"/>
      <c r="N132" s="153"/>
      <c r="O132" s="1379"/>
      <c r="P132" s="152"/>
      <c r="Q132" s="153"/>
      <c r="R132" s="1379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776</v>
      </c>
      <c r="L133" s="295">
        <f>M133+N133+O133</f>
        <v>0</v>
      </c>
      <c r="M133" s="158"/>
      <c r="N133" s="159"/>
      <c r="O133" s="1381"/>
      <c r="P133" s="158"/>
      <c r="Q133" s="159"/>
      <c r="R133" s="1381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777</v>
      </c>
      <c r="L134" s="295">
        <f>M134+N134+O134</f>
        <v>0</v>
      </c>
      <c r="M134" s="158"/>
      <c r="N134" s="159"/>
      <c r="O134" s="1381"/>
      <c r="P134" s="158"/>
      <c r="Q134" s="159"/>
      <c r="R134" s="1381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778</v>
      </c>
      <c r="L135" s="287">
        <f>M135+N135+O135</f>
        <v>0</v>
      </c>
      <c r="M135" s="173"/>
      <c r="N135" s="174"/>
      <c r="O135" s="1382"/>
      <c r="P135" s="173"/>
      <c r="Q135" s="174"/>
      <c r="R135" s="1382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6" t="s">
        <v>1004</v>
      </c>
      <c r="K136" s="1777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779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780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781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86" t="s">
        <v>782</v>
      </c>
      <c r="K140" s="1775"/>
      <c r="L140" s="1399"/>
      <c r="M140" s="1399"/>
      <c r="N140" s="1399"/>
      <c r="O140" s="1399"/>
      <c r="P140" s="1399"/>
      <c r="Q140" s="1399"/>
      <c r="R140" s="1399"/>
      <c r="S140" s="1400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86" t="s">
        <v>782</v>
      </c>
      <c r="K141" s="1775"/>
      <c r="L141" s="310">
        <f>M141+N141+O141</f>
        <v>0</v>
      </c>
      <c r="M141" s="1390"/>
      <c r="N141" s="1391"/>
      <c r="O141" s="1392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4"/>
      <c r="J142" s="1395"/>
      <c r="K142" s="1396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7"/>
      <c r="J143" s="111"/>
      <c r="K143" s="1398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7"/>
      <c r="J144" s="111"/>
      <c r="K144" s="1398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828</v>
      </c>
      <c r="K145" s="1393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1550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9"/>
      <c r="J147" s="1329"/>
      <c r="K147" s="1330"/>
      <c r="L147" s="1329"/>
      <c r="M147" s="1329"/>
      <c r="N147" s="1329"/>
      <c r="O147" s="1329"/>
      <c r="P147" s="1329"/>
      <c r="Q147" s="1329"/>
      <c r="R147" s="1329"/>
      <c r="S147" s="1331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98:K98"/>
    <mergeCell ref="J83:K83"/>
    <mergeCell ref="J101:K101"/>
    <mergeCell ref="J108:K108"/>
    <mergeCell ref="J112:K112"/>
    <mergeCell ref="J99:K99"/>
    <mergeCell ref="J82:K82"/>
    <mergeCell ref="I14:K14"/>
    <mergeCell ref="I16:K16"/>
    <mergeCell ref="I19:K19"/>
    <mergeCell ref="J113:K113"/>
    <mergeCell ref="J114:K114"/>
    <mergeCell ref="J48:K48"/>
    <mergeCell ref="J100:K100"/>
    <mergeCell ref="J66:K66"/>
    <mergeCell ref="J70:K70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J80:K8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2021-12-10T07:07:23Z</cp:lastPrinted>
  <dcterms:created xsi:type="dcterms:W3CDTF">1997-12-10T11:54:07Z</dcterms:created>
  <dcterms:modified xsi:type="dcterms:W3CDTF">2021-12-30T13:51:42Z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