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05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'list'!$B$727:$B$738</definedName>
    <definedName name="DateName">'list'!$B$727:$C$738</definedName>
    <definedName name="EBK_DEIN">'list'!$B$11:$B$277</definedName>
    <definedName name="EBK_DEIN2">'list'!$B$11:$C$277</definedName>
    <definedName name="OP_LIST">'list'!$A$283:$A$319</definedName>
    <definedName name="OP_LIST2">'list'!$A$283:$B$319</definedName>
    <definedName name="PRBK">'list'!$A$436:$B$724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2022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<sst xmlns="http://schemas.openxmlformats.org/spreadsheetml/2006/main" count="2770" uniqueCount="2090">
  <si>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</si>
  <si>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</si>
  <si>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</si>
  <si>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</si>
  <si>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</si>
  <si>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</si>
  <si>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</si>
  <si>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</si>
  <si>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</si>
  <si>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</si>
  <si>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</si>
  <si>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</si>
  <si>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</si>
  <si>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</si>
  <si>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</si>
  <si>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</si>
  <si>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</si>
  <si>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</si>
  <si>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</si>
  <si>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</si>
  <si>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</si>
  <si>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</si>
  <si>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</si>
  <si>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</si>
  <si>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</si>
  <si>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</si>
  <si>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</si>
  <si>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</si>
  <si>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</si>
  <si>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</si>
  <si>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</si>
  <si>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</si>
  <si>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</si>
  <si>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</si>
  <si>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</si>
  <si>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</si>
  <si>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</si>
  <si>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</si>
  <si>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</si>
  <si>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</si>
  <si>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</si>
  <si>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</si>
  <si>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</si>
  <si>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</si>
  <si>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</si>
  <si>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</si>
  <si>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</si>
  <si>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</si>
  <si>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</si>
  <si>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</si>
  <si>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</si>
  <si>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</si>
  <si>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</si>
  <si>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</si>
  <si>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</si>
  <si>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</si>
  <si>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</si>
  <si>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</si>
  <si>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</si>
  <si>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</si>
  <si>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</si>
  <si>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</si>
  <si>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</si>
  <si>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</si>
  <si>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</si>
  <si>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</si>
  <si>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</si>
  <si>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</si>
  <si>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</si>
  <si>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</si>
  <si>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</si>
  <si>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</si>
  <si>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</si>
  <si>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</si>
  <si>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</si>
  <si>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</si>
  <si>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</si>
  <si>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</si>
  <si>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</si>
  <si>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</si>
  <si>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</si>
  <si>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</si>
  <si>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</si>
  <si>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</si>
  <si>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</si>
  <si>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</si>
  <si>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</si>
  <si>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</si>
  <si>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</si>
  <si>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</si>
  <si>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</si>
  <si>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</si>
  <si>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</si>
  <si>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</si>
  <si>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</si>
  <si>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</si>
  <si>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</si>
  <si>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</si>
  <si>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</si>
  <si>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</si>
  <si>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</si>
  <si>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</si>
  <si>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</si>
  <si>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</si>
  <si>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</si>
  <si>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</si>
  <si>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</si>
  <si>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</si>
  <si>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</si>
  <si>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</si>
  <si>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</si>
  <si>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</si>
  <si>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</si>
  <si>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</si>
  <si>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</si>
  <si>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</si>
  <si>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</si>
  <si>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</si>
  <si>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</si>
  <si>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</si>
  <si>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</si>
  <si>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</si>
  <si>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</si>
  <si>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</si>
  <si>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</si>
  <si>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</si>
  <si>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</si>
  <si>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</si>
  <si>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</si>
  <si>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</si>
  <si>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</si>
  <si>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</si>
  <si>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</si>
  <si>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</si>
  <si>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</si>
  <si>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</si>
  <si>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</si>
  <si>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</si>
  <si>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</si>
  <si>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</si>
  <si>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</si>
  <si>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</si>
  <si>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</si>
  <si>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</si>
  <si>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</si>
  <si>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</si>
  <si>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</si>
  <si>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</si>
  <si>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</si>
  <si>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</si>
  <si>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</si>
  <si>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</si>
  <si>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</si>
  <si>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</si>
  <si>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</si>
  <si>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</si>
  <si>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</si>
  <si>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</si>
  <si>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</si>
  <si>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</si>
  <si>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</si>
  <si>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</si>
  <si>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</si>
  <si>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</si>
  <si>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</si>
  <si>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</si>
  <si>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</si>
  <si>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</si>
  <si>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</si>
  <si>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</si>
  <si>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</si>
  <si>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</si>
  <si>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</si>
  <si>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</si>
  <si>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</si>
  <si>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</si>
  <si>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</si>
  <si>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</si>
  <si>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</si>
  <si>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</si>
  <si>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</si>
  <si>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</si>
  <si>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</si>
  <si>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</si>
  <si>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</si>
  <si>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</si>
  <si>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</si>
  <si>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</si>
  <si>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</si>
  <si>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</si>
  <si>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</si>
  <si>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</si>
  <si>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</si>
  <si>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</si>
  <si>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</si>
  <si>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</si>
  <si>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</si>
  <si>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</si>
  <si>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</si>
  <si>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</si>
  <si>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</si>
  <si>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</si>
  <si>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</si>
  <si>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</si>
  <si>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</si>
  <si>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</si>
  <si>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</si>
  <si>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</si>
  <si>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</si>
  <si>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</si>
  <si>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</si>
  <si>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</si>
  <si>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</si>
  <si>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</si>
  <si>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</si>
  <si>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</si>
  <si>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</si>
  <si>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</si>
  <si>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</si>
  <si>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</si>
  <si>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</si>
  <si>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</si>
  <si>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</si>
  <si>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</si>
  <si>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</si>
  <si>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</si>
  <si>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</si>
  <si>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</si>
  <si>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</si>
  <si>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</si>
  <si>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</si>
  <si>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</si>
  <si>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</si>
  <si>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</si>
  <si>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</si>
  <si>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</si>
  <si>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</si>
  <si>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</si>
  <si>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</si>
  <si>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</si>
  <si>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</si>
  <si>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</si>
  <si>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</si>
  <si>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</si>
  <si>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</si>
  <si>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</si>
  <si>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</si>
  <si>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</si>
  <si>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</si>
  <si>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</si>
  <si>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</si>
  <si>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</si>
  <si>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</si>
  <si>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</si>
  <si>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</si>
  <si>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</si>
  <si>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</si>
  <si>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</si>
  <si>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</si>
  <si>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</si>
  <si>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</si>
  <si>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>print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</si>
  <si>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</si>
  <si>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</si>
  <si>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</si>
  <si>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</si>
  <si>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</si>
  <si>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</si>
  <si>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</si>
  <si>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</si>
  <si>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</si>
  <si>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</si>
  <si>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</si>
  <si>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</si>
  <si>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</si>
  <si>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</si>
  <si>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</si>
  <si>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</si>
  <si>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</si>
  <si>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</si>
  <si>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</si>
  <si>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</si>
  <si>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</si>
  <si>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</si>
  <si>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</si>
  <si>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</si>
  <si>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</si>
  <si>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</si>
  <si>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</si>
  <si>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</si>
  <si>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</si>
  <si>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</si>
  <si>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</si>
  <si>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</si>
  <si>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</si>
  <si>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</si>
  <si>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</si>
  <si>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</si>
  <si>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</si>
  <si>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</si>
  <si>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</si>
  <si>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</si>
  <si>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</si>
  <si>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</si>
  <si>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</si>
  <si>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</si>
  <si>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</si>
  <si>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</si>
  <si>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</si>
  <si>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</si>
  <si>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</si>
  <si>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</si>
  <si>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</si>
  <si>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</si>
  <si>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</si>
  <si>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</si>
  <si>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</si>
  <si>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</si>
  <si>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</si>
  <si>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</si>
  <si>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</si>
  <si>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</si>
  <si>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</si>
  <si>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</si>
  <si>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</si>
  <si>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</si>
  <si>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</si>
  <si>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</si>
  <si>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</si>
  <si>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</si>
  <si>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</si>
  <si>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</si>
  <si>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</si>
  <si>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</si>
  <si>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</si>
  <si>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</si>
  <si>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</si>
  <si>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</si>
  <si>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</si>
  <si>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</si>
  <si>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</si>
  <si>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</si>
  <si>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</si>
  <si>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</si>
  <si>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</si>
  <si>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</si>
  <si>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</si>
  <si>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</si>
  <si>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</si>
  <si>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</si>
  <si>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</si>
  <si>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</si>
  <si>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</si>
  <si>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</si>
  <si>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</si>
  <si>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</si>
  <si>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</si>
  <si>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</si>
  <si>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</si>
  <si>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</si>
  <si>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</si>
  <si>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</si>
  <si>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</si>
  <si>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</si>
  <si>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</si>
  <si>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</si>
  <si>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</si>
  <si>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</si>
  <si>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</si>
  <si>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</si>
  <si>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</si>
  <si>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</si>
  <si>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</si>
  <si>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</si>
  <si>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</si>
  <si>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</si>
  <si>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</si>
  <si>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</si>
  <si>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</si>
  <si>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</si>
  <si>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</si>
  <si>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</si>
  <si>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</si>
  <si>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</si>
  <si>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</si>
  <si>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</si>
  <si>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</si>
  <si>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</si>
  <si>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</si>
  <si>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</si>
  <si>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</si>
  <si>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</si>
  <si>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</si>
  <si>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</si>
  <si>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</si>
  <si>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</si>
  <si>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</si>
  <si>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</si>
  <si>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</si>
  <si>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</si>
  <si>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</si>
  <si>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</si>
  <si>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</si>
  <si>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</si>
  <si>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</si>
  <si>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</si>
  <si>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</si>
  <si>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</si>
  <si>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</si>
  <si>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</si>
  <si>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</si>
  <si>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</si>
  <si>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</si>
  <si>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</si>
  <si>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</si>
  <si>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</si>
  <si>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</si>
  <si>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</si>
  <si>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</si>
  <si>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</si>
  <si>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</si>
  <si>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</si>
  <si>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</si>
  <si>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</si>
  <si>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</si>
  <si>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</si>
  <si>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</si>
  <si>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</si>
  <si>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</si>
  <si>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</si>
  <si>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</si>
  <si>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</si>
  <si>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</si>
  <si>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</si>
  <si>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</si>
  <si>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</si>
  <si>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</si>
  <si>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</si>
  <si>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</si>
  <si>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</si>
  <si>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</si>
  <si>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</si>
  <si>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</si>
  <si>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</si>
  <si>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</si>
  <si>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</si>
  <si>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</si>
  <si>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</si>
  <si>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</si>
  <si>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</si>
  <si>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</si>
  <si>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</si>
  <si>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</si>
  <si>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</si>
  <si>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</si>
  <si>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</si>
  <si>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</si>
  <si>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</si>
  <si>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</si>
  <si>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</si>
  <si>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</si>
  <si>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</si>
  <si>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</si>
  <si>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</si>
  <si>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</si>
  <si>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</si>
  <si>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</si>
  <si>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</si>
  <si>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</si>
  <si>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</si>
  <si>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</si>
  <si>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</si>
  <si>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</si>
  <si>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</si>
  <si>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</si>
  <si>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</si>
  <si>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</si>
  <si>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</si>
  <si>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</si>
  <si>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</si>
  <si>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</si>
  <si>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</si>
  <si>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</si>
  <si>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</si>
  <si>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</si>
  <si>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</si>
  <si>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</si>
  <si>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</si>
  <si>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</si>
  <si>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</si>
  <si>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</si>
  <si>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</si>
  <si>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</si>
  <si>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</si>
  <si>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</si>
  <si>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</si>
  <si>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</si>
  <si>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</si>
  <si>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</si>
  <si>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</si>
  <si>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</si>
  <si>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</si>
  <si>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</si>
  <si>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</si>
  <si>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</si>
  <si>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</si>
  <si>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</si>
  <si>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</si>
  <si>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</si>
  <si>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</si>
  <si>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</si>
  <si>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</si>
  <si>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</si>
  <si>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</si>
  <si>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</si>
  <si>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</si>
  <si>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</si>
  <si>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</si>
  <si>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</si>
  <si>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</si>
  <si>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</si>
  <si>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</si>
  <si>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</si>
  <si>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</si>
  <si>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</si>
  <si>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</si>
  <si>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</si>
  <si>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</si>
  <si>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</si>
  <si>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</si>
  <si>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</si>
  <si>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</si>
  <si>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</si>
  <si>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</si>
  <si>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</si>
  <si>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</si>
  <si>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</si>
  <si>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</si>
  <si>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</si>
  <si>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</si>
  <si>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</si>
  <si>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</si>
  <si>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</si>
  <si>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</si>
  <si>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</si>
  <si>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</si>
  <si>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</si>
  <si>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</si>
  <si>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</si>
  <si>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</si>
  <si>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</si>
  <si>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</si>
  <si>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</si>
  <si>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</si>
  <si>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</si>
  <si>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</si>
  <si>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</si>
  <si>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</si>
  <si>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</si>
  <si>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</si>
  <si>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</si>
  <si>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</si>
  <si>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</si>
  <si>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</si>
  <si>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</si>
  <si>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</si>
  <si>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</si>
  <si>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</si>
  <si>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</si>
  <si>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</si>
  <si>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</si>
  <si>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</si>
  <si>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</si>
  <si>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</si>
  <si>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</si>
  <si>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</si>
  <si>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</si>
  <si>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</si>
  <si>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</si>
  <si>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</si>
  <si>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</si>
  <si>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</si>
  <si>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</si>
  <si>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</si>
  <si>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</si>
  <si>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</si>
  <si>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</si>
  <si>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</si>
  <si>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</si>
  <si>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</si>
  <si>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</si>
  <si>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</si>
  <si>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</si>
  <si>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</si>
  <si>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</si>
  <si>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</si>
  <si>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</si>
  <si>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</si>
  <si>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</si>
  <si>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</si>
  <si>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</si>
  <si>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</si>
  <si>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</si>
  <si>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</si>
  <si>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</si>
  <si>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</si>
  <si>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</si>
  <si>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</si>
  <si>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</si>
  <si>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</si>
  <si>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</si>
  <si>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</si>
  <si>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</si>
  <si>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</si>
  <si>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</si>
  <si>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</si>
  <si>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</si>
  <si>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</si>
  <si>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</si>
  <si>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</si>
  <si>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</si>
  <si>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</si>
  <si>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</si>
  <si>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</si>
  <si>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</si>
  <si>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</si>
  <si>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</si>
  <si>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</si>
  <si>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</si>
  <si>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</si>
  <si>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</si>
  <si>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</si>
  <si>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</si>
  <si>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</si>
  <si>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</si>
  <si>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</si>
  <si>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</si>
  <si>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</si>
  <si>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</si>
  <si>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</si>
  <si>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</si>
  <si>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</si>
  <si>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</si>
  <si>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</si>
  <si>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</si>
  <si>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</si>
  <si>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</si>
  <si>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</si>
  <si>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</si>
  <si>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</si>
  <si>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</si>
  <si>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</si>
  <si>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</si>
  <si>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</si>
  <si>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</si>
  <si>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</si>
  <si>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</si>
  <si>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</si>
  <si>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</si>
  <si>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</si>
  <si>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</si>
  <si>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</si>
  <si>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</si>
  <si>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</si>
  <si>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</si>
  <si>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</si>
  <si>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</si>
  <si>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</si>
  <si>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</si>
  <si>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</si>
  <si>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</si>
  <si>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</si>
  <si>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</si>
  <si>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</si>
  <si>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</si>
  <si>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</si>
  <si>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</si>
  <si>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</si>
  <si>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</si>
  <si>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</si>
  <si>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</si>
  <si>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</si>
  <si>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</si>
  <si>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</si>
  <si>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</si>
  <si>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</si>
  <si>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</si>
  <si>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</si>
  <si>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</si>
  <si>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</si>
  <si>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</si>
  <si>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</si>
  <si>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</si>
  <si>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</si>
  <si>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</si>
  <si>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</si>
  <si>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</si>
  <si>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</si>
  <si>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</si>
  <si>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</si>
  <si>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</si>
  <si>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</si>
  <si>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</si>
  <si>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</si>
  <si>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</si>
  <si>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</si>
  <si>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</si>
  <si>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</si>
  <si>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</si>
  <si>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</si>
  <si>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</si>
  <si>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</si>
  <si>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</si>
  <si>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</si>
  <si>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</si>
  <si>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</si>
  <si>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</si>
  <si>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</si>
  <si>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</si>
  <si>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</si>
  <si>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</si>
  <si>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</si>
  <si>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</si>
  <si>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</si>
  <si>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</si>
  <si>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</si>
  <si>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</si>
  <si>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</si>
  <si>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</si>
  <si>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</si>
  <si>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</si>
  <si>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</si>
  <si>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</si>
  <si>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</si>
  <si>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</si>
  <si>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</si>
  <si>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</si>
  <si>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</si>
  <si>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</si>
  <si>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</si>
  <si>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</si>
  <si>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</si>
  <si>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</si>
  <si>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</si>
  <si>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</si>
  <si>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</si>
  <si>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</si>
  <si>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</si>
  <si>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</si>
  <si>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</si>
  <si>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</si>
  <si>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</si>
  <si>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</si>
  <si>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</si>
  <si>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</si>
  <si>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</si>
  <si>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</si>
  <si>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</si>
  <si>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</si>
  <si>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</si>
  <si>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</si>
  <si>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</si>
  <si>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</si>
  <si>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</si>
  <si>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</si>
  <si>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</si>
  <si>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</si>
  <si>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</si>
  <si>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</si>
  <si>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</si>
  <si>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</si>
  <si>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</si>
  <si>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</si>
  <si>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</si>
  <si>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</si>
  <si>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</si>
  <si>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</si>
  <si>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</si>
  <si>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</si>
  <si>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</si>
  <si>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</si>
  <si>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</si>
  <si>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</si>
  <si>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</si>
  <si>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</si>
  <si>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</si>
  <si>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</si>
  <si>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</si>
  <si>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</si>
  <si>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</si>
  <si>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</si>
  <si>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</si>
  <si>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</si>
  <si>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</si>
  <si>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</si>
  <si>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</si>
  <si>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</si>
  <si>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</si>
  <si>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</si>
  <si>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</si>
  <si>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</si>
  <si>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</si>
  <si>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</si>
  <si>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</si>
  <si>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</si>
  <si>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</si>
  <si>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</si>
  <si>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</si>
  <si>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</si>
  <si>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</si>
  <si>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</si>
  <si>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</si>
  <si>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</si>
  <si>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</si>
  <si>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</si>
  <si>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</si>
  <si>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</si>
  <si>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</si>
  <si>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</si>
  <si>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</si>
  <si>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</si>
  <si>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</si>
  <si>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</si>
  <si>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</si>
  <si>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</si>
  <si>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</si>
  <si>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</si>
  <si>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</si>
  <si>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</si>
  <si>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</si>
  <si>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</si>
  <si>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</si>
  <si>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</si>
  <si>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</si>
  <si>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</si>
  <si>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</si>
  <si>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</si>
  <si>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</si>
  <si>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</si>
  <si>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</si>
  <si>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</si>
  <si>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</si>
  <si>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</si>
  <si>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</si>
  <si>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</si>
  <si>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</si>
  <si>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</si>
  <si>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</si>
  <si>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</si>
  <si>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</si>
  <si>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</si>
  <si>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</si>
  <si>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</si>
  <si>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</si>
  <si>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</si>
  <si>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</si>
  <si>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</si>
  <si>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</si>
  <si>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</si>
  <si>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</si>
  <si>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</si>
  <si>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</si>
  <si>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</si>
  <si>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</si>
  <si>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</si>
  <si>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</si>
  <si>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</si>
  <si>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</si>
  <si>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</si>
  <si>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</si>
  <si>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</si>
  <si>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</si>
  <si>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</si>
  <si>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</si>
  <si>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</si>
  <si>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</si>
  <si>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</si>
  <si>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</si>
  <si>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</si>
  <si>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</si>
  <si>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</si>
  <si>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</si>
  <si>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</si>
  <si>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</si>
  <si>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</si>
  <si>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</si>
  <si>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</si>
  <si>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</si>
  <si>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</si>
  <si>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</si>
  <si>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</si>
  <si>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</si>
  <si>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</si>
  <si>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</si>
  <si>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</si>
  <si>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</si>
  <si>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</si>
  <si>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</si>
  <si>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</si>
  <si>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</si>
  <si>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</si>
  <si>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</si>
  <si>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</si>
  <si>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</si>
  <si>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</si>
  <si>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</si>
  <si>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</si>
  <si>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</si>
  <si>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</si>
  <si>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</si>
  <si>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</si>
  <si>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</si>
  <si>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</si>
  <si>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</si>
  <si>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</si>
  <si>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</si>
  <si>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</si>
  <si>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</si>
  <si>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</si>
  <si>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</si>
  <si>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</si>
  <si>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</si>
  <si>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</si>
  <si>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</si>
  <si>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</si>
  <si>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</si>
  <si>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</si>
  <si>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</si>
  <si>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</si>
  <si>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</si>
  <si>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</si>
  <si>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</si>
  <si>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</si>
  <si>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</si>
  <si>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</si>
  <si>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</si>
  <si>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</si>
  <si>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</si>
  <si>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</si>
  <si>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</si>
  <si>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</si>
  <si>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</si>
  <si>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</si>
  <si>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</si>
  <si>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</si>
  <si>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</si>
  <si>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</si>
  <si>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</si>
  <si>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</si>
  <si>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</si>
  <si>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</si>
  <si>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</si>
  <si>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</si>
  <si>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</si>
  <si>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</si>
  <si>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</si>
  <si>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</si>
  <si>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</si>
  <si>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</si>
  <si>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</si>
  <si>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</si>
  <si>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</si>
  <si>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</si>
  <si>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</si>
  <si>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</si>
  <si>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</si>
  <si>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</si>
  <si>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</si>
  <si>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</si>
  <si>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</si>
  <si>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</si>
  <si>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</si>
  <si>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</si>
  <si>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</si>
  <si>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</si>
  <si>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</si>
  <si>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</si>
  <si>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</si>
  <si>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</si>
  <si>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</si>
  <si>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</si>
  <si>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</si>
  <si>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</si>
  <si>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</si>
  <si>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</si>
  <si>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</si>
  <si>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оп/дейност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</si>
  <si>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</si>
  <si>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</si>
  <si>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</si>
  <si>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1.01</t>
  </si>
  <si>
    <t>КФ - ОП "ОКОЛНА СРЕДА" /2007-2013/</t>
  </si>
  <si>
    <t>ЕФРР - ОП "ОКОЛНА СРЕДА" /2007-2013/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</si>
  <si>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</si>
  <si>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</si>
  <si>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</si>
  <si>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</si>
  <si>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</si>
  <si>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</si>
  <si>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</si>
  <si>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</si>
  <si>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</si>
  <si>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</si>
  <si>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</si>
  <si>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</si>
  <si>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</si>
  <si>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</si>
  <si>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</si>
  <si>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</si>
  <si>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</si>
  <si>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</si>
  <si>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</si>
  <si>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</si>
  <si>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</si>
  <si>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</si>
  <si>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</si>
  <si>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</si>
  <si>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</si>
  <si>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</si>
  <si>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t>Елена Вълчева</t>
  </si>
  <si>
    <t>09.02.2022</t>
  </si>
  <si>
    <t>Мерал Мехмед</t>
  </si>
  <si>
    <t>Илкнур Кязим</t>
  </si>
  <si>
    <t>www.momchilgrad.bg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</si>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</sst>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_-* #,##0\ &quot;ëâ&quot;_-;\-* #,##0\ &quot;ëâ&quot;_-;_-* &quot;-&quot;\ &quot;ëâ&quot;_-;_-@_-"/>
    <numFmt numFmtId="183" formatCode="_-* #,##0\ _ë_â_-;\-* #,##0\ _ë_â_-;_-* &quot;-&quot;\ _ë_â_-;_-@_-"/>
    <numFmt numFmtId="184" formatCode="_-* #,##0.00\ &quot;ëâ&quot;_-;\-* #,##0.00\ &quot;ëâ&quot;_-;_-* &quot;-&quot;??\ &quot;ëâ&quot;_-;_-@_-"/>
    <numFmt numFmtId="185" formatCode="_-* #,##0.00\ _ë_â_-;\-* #,##0.00\ _ë_â_-;_-* &quot;-&quot;??\ _ë_â_-;_-@_-"/>
    <numFmt numFmtId="186" formatCode="0.0"/>
    <numFmt numFmtId="187" formatCode="dd\.m\.yyyy\ &quot;г.&quot;;@"/>
    <numFmt numFmtId="188" formatCode="000"/>
    <numFmt numFmtId="189" formatCode="0#&quot;-&quot;0#"/>
    <numFmt numFmtId="190" formatCode="0000"/>
    <numFmt numFmtId="191" formatCode="00&quot;-&quot;0#"/>
    <numFmt numFmtId="192" formatCode="0&quot; &quot;#&quot; &quot;#"/>
    <numFmt numFmtId="193" formatCode="00"/>
    <numFmt numFmtId="194" formatCode="0&quot; &quot;0&quot; &quot;0&quot; &quot;0"/>
    <numFmt numFmtId="195" formatCode="000&quot; &quot;000&quot; &quot;000"/>
    <numFmt numFmtId="196" formatCode="&quot;x&quot;"/>
    <numFmt numFmtId="197" formatCode="#,##0;[Red]\(#,##0\)"/>
    <numFmt numFmtId="198" formatCode="#,##0;\(#,##0\)"/>
    <numFmt numFmtId="199" formatCode="0000&quot; &quot;0000&quot; &quot;0000&quot; &quot;0000"/>
    <numFmt numFmtId="200" formatCode="0000&quot; &quot;0000&quot; &quot;0000"/>
    <numFmt numFmtId="201" formatCode="0000&quot; &quot;0000"/>
    <numFmt numFmtId="202" formatCode="&quot;МАКЕТ ЗА &quot;0000&quot; г.&quot;"/>
    <numFmt numFmtId="203" formatCode="&quot;БЮДЖЕТ Годишен         уточнен план &quot;0000&quot; г.&quot;"/>
    <numFmt numFmtId="204" formatCode="&quot;за &quot;0000&quot; г.&quot;"/>
    <numFmt numFmtId="205" formatCode="#,##0&quot; &quot;;[Red]\(#,##0\)"/>
    <numFmt numFmtId="206" formatCode="00&quot;.&quot;00&quot;.&quot;0000&quot; г.&quot;"/>
    <numFmt numFmtId="207" formatCode="[$-402]dd\ mmmm\ yyyy\ &quot;г.&quot;"/>
    <numFmt numFmtId="208" formatCode="&quot;II. ОБЩО РАЗХОДИ ЗА ДЕЙНОСТ &quot;0&quot;&quot;0&quot;&quot;0&quot;&quot;0"/>
    <numFmt numFmtId="209" formatCode="00000"/>
    <numFmt numFmtId="210" formatCode="0.0_)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21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2"/>
      <color indexed="9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b/>
      <sz val="14"/>
      <color indexed="60"/>
      <name val="Times New Roman"/>
      <family val="1"/>
    </font>
    <font>
      <sz val="8"/>
      <name val="Tahoma"/>
      <family val="2"/>
    </font>
    <font>
      <b/>
      <sz val="8"/>
      <name val="Hebar"/>
      <family val="2"/>
    </font>
  </fonts>
  <fills count="3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5" fillId="2" borderId="0" applyNumberFormat="0" applyBorder="0" applyAlignment="0" applyProtection="0"/>
    <xf numFmtId="0" fontId="125" fillId="3" borderId="0" applyNumberFormat="0" applyBorder="0" applyAlignment="0" applyProtection="0"/>
    <xf numFmtId="0" fontId="125" fillId="4" borderId="0" applyNumberFormat="0" applyBorder="0" applyAlignment="0" applyProtection="0"/>
    <xf numFmtId="0" fontId="125" fillId="5" borderId="0" applyNumberFormat="0" applyBorder="0" applyAlignment="0" applyProtection="0"/>
    <xf numFmtId="0" fontId="125" fillId="6" borderId="0" applyNumberFormat="0" applyBorder="0" applyAlignment="0" applyProtection="0"/>
    <xf numFmtId="0" fontId="125" fillId="4" borderId="0" applyNumberFormat="0" applyBorder="0" applyAlignment="0" applyProtection="0"/>
    <xf numFmtId="0" fontId="125" fillId="6" borderId="0" applyNumberFormat="0" applyBorder="0" applyAlignment="0" applyProtection="0"/>
    <xf numFmtId="0" fontId="125" fillId="3" borderId="0" applyNumberFormat="0" applyBorder="0" applyAlignment="0" applyProtection="0"/>
    <xf numFmtId="0" fontId="125" fillId="7" borderId="0" applyNumberFormat="0" applyBorder="0" applyAlignment="0" applyProtection="0"/>
    <xf numFmtId="0" fontId="125" fillId="8" borderId="0" applyNumberFormat="0" applyBorder="0" applyAlignment="0" applyProtection="0"/>
    <xf numFmtId="0" fontId="125" fillId="6" borderId="0" applyNumberFormat="0" applyBorder="0" applyAlignment="0" applyProtection="0"/>
    <xf numFmtId="0" fontId="125" fillId="4" borderId="0" applyNumberFormat="0" applyBorder="0" applyAlignment="0" applyProtection="0"/>
    <xf numFmtId="0" fontId="126" fillId="6" borderId="0" applyNumberFormat="0" applyBorder="0" applyAlignment="0" applyProtection="0"/>
    <xf numFmtId="0" fontId="126" fillId="9" borderId="0" applyNumberFormat="0" applyBorder="0" applyAlignment="0" applyProtection="0"/>
    <xf numFmtId="0" fontId="126" fillId="10" borderId="0" applyNumberFormat="0" applyBorder="0" applyAlignment="0" applyProtection="0"/>
    <xf numFmtId="0" fontId="126" fillId="8" borderId="0" applyNumberFormat="0" applyBorder="0" applyAlignment="0" applyProtection="0"/>
    <xf numFmtId="0" fontId="126" fillId="6" borderId="0" applyNumberFormat="0" applyBorder="0" applyAlignment="0" applyProtection="0"/>
    <xf numFmtId="0" fontId="126" fillId="3" borderId="0" applyNumberFormat="0" applyBorder="0" applyAlignment="0" applyProtection="0"/>
    <xf numFmtId="0" fontId="126" fillId="11" borderId="0" applyNumberFormat="0" applyBorder="0" applyAlignment="0" applyProtection="0"/>
    <xf numFmtId="0" fontId="126" fillId="9" borderId="0" applyNumberFormat="0" applyBorder="0" applyAlignment="0" applyProtection="0"/>
    <xf numFmtId="0" fontId="126" fillId="10" borderId="0" applyNumberFormat="0" applyBorder="0" applyAlignment="0" applyProtection="0"/>
    <xf numFmtId="0" fontId="126" fillId="12" borderId="0" applyNumberFormat="0" applyBorder="0" applyAlignment="0" applyProtection="0"/>
    <xf numFmtId="0" fontId="126" fillId="13" borderId="0" applyNumberFormat="0" applyBorder="0" applyAlignment="0" applyProtection="0"/>
    <xf numFmtId="0" fontId="126" fillId="14" borderId="0" applyNumberFormat="0" applyBorder="0" applyAlignment="0" applyProtection="0"/>
    <xf numFmtId="0" fontId="127" fillId="15" borderId="0" applyNumberFormat="0" applyBorder="0" applyAlignment="0" applyProtection="0"/>
    <xf numFmtId="0" fontId="128" fillId="16" borderId="1" applyNumberFormat="0" applyAlignment="0" applyProtection="0"/>
    <xf numFmtId="0" fontId="129" fillId="17" borderId="2" applyNumberFormat="0" applyAlignment="0" applyProtection="0"/>
    <xf numFmtId="0" fontId="130" fillId="0" borderId="0" applyNumberFormat="0" applyFill="0" applyBorder="0" applyAlignment="0" applyProtection="0"/>
    <xf numFmtId="0" fontId="132" fillId="6" borderId="0" applyNumberFormat="0" applyBorder="0" applyAlignment="0" applyProtection="0"/>
    <xf numFmtId="0" fontId="133" fillId="0" borderId="3" applyNumberFormat="0" applyFill="0" applyAlignment="0" applyProtection="0"/>
    <xf numFmtId="0" fontId="134" fillId="0" borderId="4" applyNumberFormat="0" applyFill="0" applyAlignment="0" applyProtection="0"/>
    <xf numFmtId="0" fontId="135" fillId="0" borderId="5" applyNumberFormat="0" applyFill="0" applyAlignment="0" applyProtection="0"/>
    <xf numFmtId="0" fontId="135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7" borderId="1" applyNumberFormat="0" applyAlignment="0" applyProtection="0"/>
    <xf numFmtId="0" fontId="139" fillId="0" borderId="6" applyNumberFormat="0" applyFill="0" applyAlignment="0" applyProtection="0"/>
    <xf numFmtId="0" fontId="140" fillId="7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141" fillId="0" borderId="0">
      <alignment/>
      <protection/>
    </xf>
    <xf numFmtId="0" fontId="12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4" borderId="7" applyNumberFormat="0" applyFont="0" applyAlignment="0" applyProtection="0"/>
    <xf numFmtId="0" fontId="142" fillId="16" borderId="8" applyNumberFormat="0" applyAlignment="0" applyProtection="0"/>
    <xf numFmtId="0" fontId="143" fillId="0" borderId="0" applyNumberFormat="0" applyFill="0" applyBorder="0" applyAlignment="0" applyProtection="0"/>
    <xf numFmtId="0" fontId="144" fillId="0" borderId="9" applyNumberFormat="0" applyFill="0" applyAlignment="0" applyProtection="0"/>
    <xf numFmtId="0" fontId="139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6" fillId="0" borderId="0" applyNumberFormat="0" applyFill="0" applyBorder="0" applyAlignment="0" applyProtection="0"/>
  </cellStyleXfs>
  <cellXfs count="1794">
    <xf numFmtId="0" fontId="0" fillId="0" borderId="0" xfId="0" applyAlignment="1">
      <alignment/>
    </xf>
    <xf numFmtId="0" fontId="8" fillId="0" borderId="0" xfId="60" applyFont="1" applyFill="1" applyBorder="1" applyAlignment="1">
      <alignment horizontal="center" vertical="center"/>
      <protection/>
    </xf>
    <xf numFmtId="0" fontId="5" fillId="0" borderId="0" xfId="52" applyFont="1" applyAlignment="1">
      <alignment vertical="center"/>
      <protection/>
    </xf>
    <xf numFmtId="0" fontId="5" fillId="0" borderId="0" xfId="52" applyFont="1" applyAlignment="1">
      <alignment vertical="center" wrapText="1"/>
      <protection/>
    </xf>
    <xf numFmtId="1" fontId="24" fillId="14" borderId="0" xfId="52" applyNumberFormat="1" applyFont="1" applyFill="1" applyAlignment="1">
      <alignment vertical="center"/>
      <protection/>
    </xf>
    <xf numFmtId="1" fontId="24" fillId="18" borderId="0" xfId="52" applyNumberFormat="1" applyFont="1" applyFill="1" applyAlignment="1">
      <alignment vertical="center"/>
      <protection/>
    </xf>
    <xf numFmtId="0" fontId="5" fillId="0" borderId="0" xfId="52" applyFont="1" applyAlignment="1" applyProtection="1">
      <alignment vertical="center"/>
      <protection/>
    </xf>
    <xf numFmtId="0" fontId="5" fillId="14" borderId="0" xfId="52" applyFont="1" applyFill="1" applyAlignment="1">
      <alignment vertical="center"/>
      <protection/>
    </xf>
    <xf numFmtId="0" fontId="5" fillId="18" borderId="0" xfId="52" applyFont="1" applyFill="1" applyAlignment="1">
      <alignment vertical="center"/>
      <protection/>
    </xf>
    <xf numFmtId="0" fontId="5" fillId="0" borderId="0" xfId="52" applyFont="1" applyAlignment="1" applyProtection="1">
      <alignment vertical="center"/>
      <protection locked="0"/>
    </xf>
    <xf numFmtId="0" fontId="5" fillId="0" borderId="0" xfId="52" applyFont="1" applyBorder="1" applyAlignment="1">
      <alignment vertical="center"/>
      <protection/>
    </xf>
    <xf numFmtId="0" fontId="13" fillId="0" borderId="0" xfId="52" applyFont="1" applyAlignment="1">
      <alignment vertical="center"/>
      <protection/>
    </xf>
    <xf numFmtId="0" fontId="13" fillId="14" borderId="0" xfId="52" applyFont="1" applyFill="1" applyAlignment="1">
      <alignment vertical="center"/>
      <protection/>
    </xf>
    <xf numFmtId="0" fontId="13" fillId="18" borderId="0" xfId="52" applyFont="1" applyFill="1" applyAlignment="1">
      <alignment vertical="center"/>
      <protection/>
    </xf>
    <xf numFmtId="0" fontId="5" fillId="19" borderId="0" xfId="52" applyFont="1" applyFill="1" applyAlignment="1">
      <alignment vertical="center"/>
      <protection/>
    </xf>
    <xf numFmtId="0" fontId="12" fillId="0" borderId="0" xfId="52" applyFont="1" applyAlignment="1">
      <alignment vertical="center"/>
      <protection/>
    </xf>
    <xf numFmtId="0" fontId="12" fillId="16" borderId="0" xfId="52" applyFont="1" applyFill="1" applyAlignment="1">
      <alignment vertical="center"/>
      <protection/>
    </xf>
    <xf numFmtId="0" fontId="5" fillId="0" borderId="0" xfId="52" applyFont="1" applyFill="1" applyAlignment="1">
      <alignment vertical="center"/>
      <protection/>
    </xf>
    <xf numFmtId="0" fontId="12" fillId="19" borderId="0" xfId="52" applyFont="1" applyFill="1" applyAlignment="1">
      <alignment vertical="center"/>
      <protection/>
    </xf>
    <xf numFmtId="0" fontId="5" fillId="0" borderId="10" xfId="60" applyNumberFormat="1" applyFont="1" applyFill="1" applyBorder="1" applyAlignment="1" quotePrefix="1">
      <alignment horizontal="right"/>
      <protection/>
    </xf>
    <xf numFmtId="0" fontId="5" fillId="0" borderId="11" xfId="60" applyNumberFormat="1" applyFont="1" applyFill="1" applyBorder="1" applyAlignment="1" quotePrefix="1">
      <alignment horizontal="right"/>
      <protection/>
    </xf>
    <xf numFmtId="0" fontId="12" fillId="0" borderId="11" xfId="60" applyNumberFormat="1" applyFont="1" applyFill="1" applyBorder="1" applyAlignment="1" quotePrefix="1">
      <alignment horizontal="right"/>
      <protection/>
    </xf>
    <xf numFmtId="0" fontId="12" fillId="0" borderId="0" xfId="52" applyNumberFormat="1" applyFont="1" applyAlignment="1">
      <alignment horizontal="right"/>
      <protection/>
    </xf>
    <xf numFmtId="0" fontId="5" fillId="0" borderId="0" xfId="52" applyNumberFormat="1" applyFont="1" applyAlignment="1">
      <alignment horizontal="right"/>
      <protection/>
    </xf>
    <xf numFmtId="0" fontId="5" fillId="19" borderId="0" xfId="52" applyNumberFormat="1" applyFont="1" applyFill="1" applyAlignment="1">
      <alignment horizontal="right"/>
      <protection/>
    </xf>
    <xf numFmtId="0" fontId="5" fillId="0" borderId="0" xfId="52" applyNumberFormat="1" applyFont="1" applyFill="1" applyAlignment="1">
      <alignment horizontal="right"/>
      <protection/>
    </xf>
    <xf numFmtId="0" fontId="12" fillId="0" borderId="0" xfId="60" applyNumberFormat="1" applyFont="1" applyFill="1" applyAlignment="1">
      <alignment horizontal="right"/>
      <protection/>
    </xf>
    <xf numFmtId="0" fontId="12" fillId="0" borderId="0" xfId="60" applyFont="1" applyFill="1" applyBorder="1">
      <alignment/>
      <protection/>
    </xf>
    <xf numFmtId="0" fontId="5" fillId="0" borderId="0" xfId="60" applyNumberFormat="1" applyFont="1" applyFill="1" applyAlignment="1">
      <alignment horizontal="right"/>
      <protection/>
    </xf>
    <xf numFmtId="186" fontId="8" fillId="0" borderId="0" xfId="60" applyNumberFormat="1" applyFont="1" applyFill="1" applyBorder="1">
      <alignment/>
      <protection/>
    </xf>
    <xf numFmtId="0" fontId="5" fillId="0" borderId="0" xfId="60" applyFont="1" applyFill="1" applyBorder="1">
      <alignment/>
      <protection/>
    </xf>
    <xf numFmtId="186" fontId="5" fillId="0" borderId="0" xfId="60" applyNumberFormat="1" applyFont="1" applyFill="1" applyProtection="1">
      <alignment/>
      <protection locked="0"/>
    </xf>
    <xf numFmtId="186" fontId="5" fillId="0" borderId="0" xfId="60" applyNumberFormat="1" applyFont="1" applyFill="1">
      <alignment/>
      <protection/>
    </xf>
    <xf numFmtId="186" fontId="5" fillId="0" borderId="0" xfId="60" applyNumberFormat="1" applyFont="1" applyFill="1" applyBorder="1">
      <alignment/>
      <protection/>
    </xf>
    <xf numFmtId="186" fontId="8" fillId="0" borderId="0" xfId="60" applyNumberFormat="1" applyFont="1" applyFill="1">
      <alignment/>
      <protection/>
    </xf>
    <xf numFmtId="0" fontId="5" fillId="0" borderId="0" xfId="60" applyFont="1" applyFill="1">
      <alignment/>
      <protection/>
    </xf>
    <xf numFmtId="0" fontId="5" fillId="0" borderId="0" xfId="52" applyNumberFormat="1" applyFont="1" applyBorder="1" applyAlignment="1">
      <alignment horizontal="right"/>
      <protection/>
    </xf>
    <xf numFmtId="3" fontId="5" fillId="0" borderId="0" xfId="52" applyNumberFormat="1" applyFont="1" applyAlignment="1">
      <alignment horizontal="right" vertical="center"/>
      <protection/>
    </xf>
    <xf numFmtId="3" fontId="5" fillId="0" borderId="0" xfId="52" applyNumberFormat="1" applyFont="1" applyAlignment="1" applyProtection="1">
      <alignment horizontal="right" vertical="center"/>
      <protection/>
    </xf>
    <xf numFmtId="0" fontId="12" fillId="0" borderId="0" xfId="52" applyNumberFormat="1" applyFont="1" applyBorder="1" applyAlignment="1">
      <alignment horizontal="right"/>
      <protection/>
    </xf>
    <xf numFmtId="0" fontId="12" fillId="19" borderId="0" xfId="52" applyNumberFormat="1" applyFont="1" applyFill="1" applyAlignment="1">
      <alignment horizontal="right"/>
      <protection/>
    </xf>
    <xf numFmtId="0" fontId="12" fillId="0" borderId="0" xfId="52" applyFont="1">
      <alignment/>
      <protection/>
    </xf>
    <xf numFmtId="0" fontId="5" fillId="0" borderId="0" xfId="52" applyFont="1">
      <alignment/>
      <protection/>
    </xf>
    <xf numFmtId="0" fontId="5" fillId="0" borderId="0" xfId="52" applyNumberFormat="1" applyFont="1" applyFill="1" applyBorder="1" applyAlignment="1">
      <alignment horizontal="right"/>
      <protection/>
    </xf>
    <xf numFmtId="0" fontId="5" fillId="19" borderId="0" xfId="52" applyNumberFormat="1" applyFont="1" applyFill="1" applyBorder="1" applyAlignment="1">
      <alignment horizontal="right"/>
      <protection/>
    </xf>
    <xf numFmtId="0" fontId="5" fillId="16" borderId="0" xfId="52" applyNumberFormat="1" applyFont="1" applyFill="1" applyBorder="1" applyAlignment="1">
      <alignment horizontal="right"/>
      <protection/>
    </xf>
    <xf numFmtId="0" fontId="12" fillId="0" borderId="0" xfId="60" applyFont="1" applyFill="1">
      <alignment/>
      <protection/>
    </xf>
    <xf numFmtId="0" fontId="9" fillId="19" borderId="0" xfId="60" applyFont="1" applyFill="1" applyBorder="1" applyAlignment="1">
      <alignment horizontal="right"/>
      <protection/>
    </xf>
    <xf numFmtId="186" fontId="12" fillId="0" borderId="0" xfId="60" applyNumberFormat="1" applyFont="1" applyFill="1" applyBorder="1">
      <alignment/>
      <protection/>
    </xf>
    <xf numFmtId="186" fontId="12" fillId="0" borderId="0" xfId="60" applyNumberFormat="1" applyFont="1" applyFill="1" applyBorder="1" applyProtection="1">
      <alignment/>
      <protection locked="0"/>
    </xf>
    <xf numFmtId="186" fontId="12" fillId="0" borderId="0" xfId="60" applyNumberFormat="1" applyFont="1" applyFill="1">
      <alignment/>
      <protection/>
    </xf>
    <xf numFmtId="186" fontId="12" fillId="0" borderId="0" xfId="60" applyNumberFormat="1" applyFont="1" applyFill="1" applyProtection="1">
      <alignment/>
      <protection locked="0"/>
    </xf>
    <xf numFmtId="186" fontId="9" fillId="0" borderId="0" xfId="60" applyNumberFormat="1" applyFont="1" applyFill="1">
      <alignment/>
      <protection/>
    </xf>
    <xf numFmtId="0" fontId="5" fillId="0" borderId="0" xfId="60" applyNumberFormat="1" applyFont="1" applyFill="1" applyBorder="1" applyAlignment="1">
      <alignment horizontal="right"/>
      <protection/>
    </xf>
    <xf numFmtId="186" fontId="5" fillId="0" borderId="0" xfId="60" applyNumberFormat="1" applyFont="1" applyFill="1" applyBorder="1">
      <alignment/>
      <protection/>
    </xf>
    <xf numFmtId="186" fontId="5" fillId="0" borderId="0" xfId="60" applyNumberFormat="1" applyFont="1" applyFill="1" applyBorder="1" applyProtection="1">
      <alignment/>
      <protection locked="0"/>
    </xf>
    <xf numFmtId="186" fontId="8" fillId="0" borderId="0" xfId="60" applyNumberFormat="1" applyFont="1" applyFill="1" applyBorder="1">
      <alignment/>
      <protection/>
    </xf>
    <xf numFmtId="0" fontId="5" fillId="0" borderId="0" xfId="60" applyFont="1" applyFill="1" applyBorder="1">
      <alignment/>
      <protection/>
    </xf>
    <xf numFmtId="0" fontId="5" fillId="0" borderId="0" xfId="60" applyFont="1" applyFill="1">
      <alignment/>
      <protection/>
    </xf>
    <xf numFmtId="3" fontId="5" fillId="0" borderId="0" xfId="52" applyNumberFormat="1" applyFont="1" applyBorder="1" applyAlignment="1" applyProtection="1">
      <alignment horizontal="right" vertical="center"/>
      <protection/>
    </xf>
    <xf numFmtId="0" fontId="5" fillId="0" borderId="0" xfId="52" applyNumberFormat="1" applyFont="1" applyBorder="1" applyAlignment="1" applyProtection="1">
      <alignment horizontal="right"/>
      <protection locked="0"/>
    </xf>
    <xf numFmtId="0" fontId="26" fillId="0" borderId="0" xfId="52" applyFont="1">
      <alignment/>
      <protection/>
    </xf>
    <xf numFmtId="0" fontId="26" fillId="0" borderId="0" xfId="52" applyFont="1" applyAlignment="1">
      <alignment/>
      <protection/>
    </xf>
    <xf numFmtId="0" fontId="26" fillId="0" borderId="0" xfId="52" applyFont="1" applyAlignment="1">
      <alignment wrapText="1"/>
      <protection/>
    </xf>
    <xf numFmtId="3" fontId="26" fillId="0" borderId="0" xfId="52" applyNumberFormat="1" applyFont="1" applyAlignment="1">
      <alignment/>
      <protection/>
    </xf>
    <xf numFmtId="0" fontId="23" fillId="0" borderId="0" xfId="52">
      <alignment/>
      <protection/>
    </xf>
    <xf numFmtId="0" fontId="8" fillId="0" borderId="0" xfId="52" applyFont="1" applyAlignment="1">
      <alignment/>
      <protection/>
    </xf>
    <xf numFmtId="0" fontId="26" fillId="20" borderId="0" xfId="52" applyFont="1" applyFill="1">
      <alignment/>
      <protection/>
    </xf>
    <xf numFmtId="190" fontId="26" fillId="0" borderId="0" xfId="52" applyNumberFormat="1" applyFont="1">
      <alignment/>
      <protection/>
    </xf>
    <xf numFmtId="0" fontId="26" fillId="20" borderId="0" xfId="52" applyFont="1" applyFill="1" applyBorder="1">
      <alignment/>
      <protection/>
    </xf>
    <xf numFmtId="3" fontId="20" fillId="20" borderId="0" xfId="52" applyNumberFormat="1" applyFont="1" applyFill="1" applyBorder="1" applyAlignment="1">
      <alignment horizontal="right"/>
      <protection/>
    </xf>
    <xf numFmtId="0" fontId="23" fillId="20" borderId="0" xfId="52" applyFill="1" applyBorder="1">
      <alignment/>
      <protection/>
    </xf>
    <xf numFmtId="0" fontId="26" fillId="0" borderId="0" xfId="52" applyFont="1" applyFill="1">
      <alignment/>
      <protection/>
    </xf>
    <xf numFmtId="0" fontId="28" fillId="18" borderId="0" xfId="52" applyFont="1" applyFill="1" applyAlignment="1">
      <alignment vertical="center"/>
      <protection/>
    </xf>
    <xf numFmtId="0" fontId="20" fillId="0" borderId="0" xfId="52" applyFont="1" applyBorder="1" applyAlignment="1">
      <alignment vertical="center"/>
      <protection/>
    </xf>
    <xf numFmtId="3" fontId="26" fillId="0" borderId="0" xfId="52" applyNumberFormat="1" applyFont="1" applyAlignment="1" applyProtection="1">
      <alignment/>
      <protection/>
    </xf>
    <xf numFmtId="3" fontId="20" fillId="20" borderId="0" xfId="52" applyNumberFormat="1" applyFont="1" applyFill="1" applyBorder="1" applyAlignment="1" applyProtection="1">
      <alignment horizontal="right"/>
      <protection/>
    </xf>
    <xf numFmtId="0" fontId="23" fillId="0" borderId="0" xfId="52" applyProtection="1">
      <alignment/>
      <protection/>
    </xf>
    <xf numFmtId="0" fontId="8" fillId="0" borderId="0" xfId="52" applyFont="1" applyAlignment="1">
      <alignment horizontal="center" wrapText="1"/>
      <protection/>
    </xf>
    <xf numFmtId="0" fontId="43" fillId="0" borderId="0" xfId="60" applyFont="1" applyFill="1" applyBorder="1" applyAlignment="1" quotePrefix="1">
      <alignment horizontal="right" vertical="center"/>
      <protection/>
    </xf>
    <xf numFmtId="0" fontId="5" fillId="21" borderId="0" xfId="52" applyFont="1" applyFill="1" applyBorder="1" applyAlignment="1">
      <alignment vertical="center"/>
      <protection/>
    </xf>
    <xf numFmtId="0" fontId="5" fillId="21" borderId="0" xfId="52" applyFont="1" applyFill="1" applyBorder="1" applyAlignment="1">
      <alignment vertical="center" wrapText="1"/>
      <protection/>
    </xf>
    <xf numFmtId="3" fontId="5" fillId="21" borderId="0" xfId="52" applyNumberFormat="1" applyFont="1" applyFill="1" applyBorder="1" applyAlignment="1">
      <alignment horizontal="right" vertical="center"/>
      <protection/>
    </xf>
    <xf numFmtId="3" fontId="5" fillId="21" borderId="0" xfId="52" applyNumberFormat="1" applyFont="1" applyFill="1" applyBorder="1" applyAlignment="1">
      <alignment horizontal="center" vertical="center"/>
      <protection/>
    </xf>
    <xf numFmtId="14" fontId="5" fillId="21" borderId="0" xfId="52" applyNumberFormat="1" applyFont="1" applyFill="1" applyBorder="1" applyAlignment="1" applyProtection="1" quotePrefix="1">
      <alignment horizontal="center" vertical="center"/>
      <protection/>
    </xf>
    <xf numFmtId="14" fontId="5" fillId="21" borderId="0" xfId="52" applyNumberFormat="1" applyFont="1" applyFill="1" applyBorder="1" applyAlignment="1" applyProtection="1">
      <alignment horizontal="center" vertical="center"/>
      <protection/>
    </xf>
    <xf numFmtId="0" fontId="5" fillId="21" borderId="0" xfId="52" applyFont="1" applyFill="1" applyBorder="1" applyAlignment="1" quotePrefix="1">
      <alignment vertical="center"/>
      <protection/>
    </xf>
    <xf numFmtId="49" fontId="5" fillId="21" borderId="0" xfId="52" applyNumberFormat="1" applyFont="1" applyFill="1" applyBorder="1" applyAlignment="1" applyProtection="1">
      <alignment horizontal="center" vertical="center"/>
      <protection/>
    </xf>
    <xf numFmtId="3" fontId="5" fillId="21" borderId="0" xfId="52" applyNumberFormat="1" applyFont="1" applyFill="1" applyBorder="1" applyAlignment="1" quotePrefix="1">
      <alignment horizontal="right" vertical="center"/>
      <protection/>
    </xf>
    <xf numFmtId="190" fontId="8" fillId="21" borderId="0" xfId="52" applyNumberFormat="1" applyFont="1" applyFill="1" applyBorder="1" applyAlignment="1">
      <alignment horizontal="center" vertical="center"/>
      <protection/>
    </xf>
    <xf numFmtId="0" fontId="20" fillId="21" borderId="0" xfId="0" applyFont="1" applyFill="1" applyBorder="1" applyAlignment="1">
      <alignment horizontal="right" wrapText="1"/>
    </xf>
    <xf numFmtId="3" fontId="5" fillId="21" borderId="0" xfId="52" applyNumberFormat="1" applyFont="1" applyFill="1" applyBorder="1" applyAlignment="1" applyProtection="1">
      <alignment horizontal="right" vertical="center"/>
      <protection locked="0"/>
    </xf>
    <xf numFmtId="0" fontId="5" fillId="21" borderId="0" xfId="52" applyFont="1" applyFill="1" applyBorder="1" applyAlignment="1">
      <alignment horizontal="center" vertical="center"/>
      <protection/>
    </xf>
    <xf numFmtId="0" fontId="5" fillId="21" borderId="0" xfId="52" applyFont="1" applyFill="1" applyBorder="1" applyAlignment="1">
      <alignment horizontal="center" vertical="center" wrapText="1"/>
      <protection/>
    </xf>
    <xf numFmtId="0" fontId="5" fillId="21" borderId="0" xfId="52" applyFont="1" applyFill="1" applyBorder="1" applyAlignment="1">
      <alignment horizontal="center"/>
      <protection/>
    </xf>
    <xf numFmtId="0" fontId="5" fillId="21" borderId="0" xfId="52" applyFont="1" applyFill="1" applyBorder="1" applyAlignment="1">
      <alignment horizontal="center" vertical="top"/>
      <protection/>
    </xf>
    <xf numFmtId="0" fontId="5" fillId="21" borderId="0" xfId="52" applyFont="1" applyFill="1" applyBorder="1" applyAlignment="1">
      <alignment vertical="top" wrapText="1"/>
      <protection/>
    </xf>
    <xf numFmtId="3" fontId="5" fillId="21" borderId="0" xfId="52" applyNumberFormat="1" applyFont="1" applyFill="1" applyBorder="1" applyAlignment="1">
      <alignment horizontal="center"/>
      <protection/>
    </xf>
    <xf numFmtId="3" fontId="5" fillId="21" borderId="0" xfId="52" applyNumberFormat="1" applyFont="1" applyFill="1" applyBorder="1" applyAlignment="1" applyProtection="1">
      <alignment horizontal="right" vertical="center"/>
      <protection/>
    </xf>
    <xf numFmtId="3" fontId="5" fillId="21" borderId="0" xfId="0" applyNumberFormat="1" applyFont="1" applyFill="1" applyBorder="1" applyAlignment="1" applyProtection="1">
      <alignment horizontal="right" vertical="center"/>
      <protection/>
    </xf>
    <xf numFmtId="0" fontId="19" fillId="21" borderId="0" xfId="52" applyFont="1" applyFill="1" applyBorder="1">
      <alignment/>
      <protection/>
    </xf>
    <xf numFmtId="0" fontId="5" fillId="21" borderId="0" xfId="52" applyFont="1" applyFill="1" applyBorder="1" applyAlignment="1">
      <alignment vertical="top"/>
      <protection/>
    </xf>
    <xf numFmtId="3" fontId="5" fillId="21" borderId="0" xfId="52" applyNumberFormat="1" applyFont="1" applyFill="1" applyBorder="1" applyAlignment="1">
      <alignment horizontal="right"/>
      <protection/>
    </xf>
    <xf numFmtId="0" fontId="5" fillId="16" borderId="0" xfId="52" applyFont="1" applyFill="1" applyAlignment="1">
      <alignment vertical="center"/>
      <protection/>
    </xf>
    <xf numFmtId="0" fontId="5" fillId="16" borderId="0" xfId="52" applyFont="1" applyFill="1" applyAlignment="1">
      <alignment vertical="center" wrapText="1"/>
      <protection/>
    </xf>
    <xf numFmtId="1" fontId="24" fillId="22" borderId="0" xfId="52" applyNumberFormat="1" applyFont="1" applyFill="1" applyAlignment="1">
      <alignment vertical="center"/>
      <protection/>
    </xf>
    <xf numFmtId="0" fontId="82" fillId="4" borderId="12" xfId="52" applyFont="1" applyFill="1" applyBorder="1" applyAlignment="1">
      <alignment horizontal="center" vertical="center"/>
      <protection/>
    </xf>
    <xf numFmtId="0" fontId="6" fillId="16" borderId="0" xfId="52" applyFont="1" applyFill="1" applyProtection="1">
      <alignment/>
      <protection locked="0"/>
    </xf>
    <xf numFmtId="0" fontId="5" fillId="20" borderId="0" xfId="52" applyFont="1" applyFill="1" applyAlignment="1">
      <alignment vertical="center"/>
      <protection/>
    </xf>
    <xf numFmtId="0" fontId="5" fillId="16" borderId="0" xfId="52" applyFont="1" applyFill="1" applyAlignment="1" applyProtection="1">
      <alignment vertical="center"/>
      <protection locked="0"/>
    </xf>
    <xf numFmtId="0" fontId="5" fillId="16" borderId="0" xfId="0" applyFont="1" applyFill="1" applyAlignment="1">
      <alignment vertical="center"/>
    </xf>
    <xf numFmtId="0" fontId="5" fillId="16" borderId="0" xfId="52" applyFont="1" applyFill="1" applyBorder="1" applyAlignment="1">
      <alignment vertical="center"/>
      <protection/>
    </xf>
    <xf numFmtId="0" fontId="5" fillId="16" borderId="0" xfId="52" applyFont="1" applyFill="1" applyBorder="1" applyAlignment="1">
      <alignment vertical="center" wrapText="1"/>
      <protection/>
    </xf>
    <xf numFmtId="0" fontId="5" fillId="16" borderId="0" xfId="52" applyFont="1" applyFill="1" applyAlignment="1">
      <alignment horizontal="center" vertical="center"/>
      <protection/>
    </xf>
    <xf numFmtId="0" fontId="5" fillId="16" borderId="0" xfId="52" applyFont="1" applyFill="1" applyAlignment="1">
      <alignment horizontal="left" vertical="center"/>
      <protection/>
    </xf>
    <xf numFmtId="187" fontId="13" fillId="4" borderId="12" xfId="52" applyNumberFormat="1" applyFont="1" applyFill="1" applyBorder="1" applyAlignment="1" applyProtection="1" quotePrefix="1">
      <alignment horizontal="center" vertical="center"/>
      <protection/>
    </xf>
    <xf numFmtId="187" fontId="145" fillId="4" borderId="13" xfId="52" applyNumberFormat="1" applyFont="1" applyFill="1" applyBorder="1" applyAlignment="1" applyProtection="1">
      <alignment horizontal="center" vertical="center"/>
      <protection locked="0"/>
    </xf>
    <xf numFmtId="0" fontId="5" fillId="16" borderId="0" xfId="52" applyFont="1" applyFill="1" applyAlignment="1" quotePrefix="1">
      <alignment vertical="center"/>
      <protection/>
    </xf>
    <xf numFmtId="0" fontId="13" fillId="0" borderId="0" xfId="52" applyFont="1" applyAlignment="1">
      <alignment horizontal="right" vertical="center"/>
      <protection/>
    </xf>
    <xf numFmtId="0" fontId="13" fillId="16" borderId="0" xfId="52" applyFont="1" applyFill="1" applyAlignment="1" quotePrefix="1">
      <alignment vertical="center"/>
      <protection/>
    </xf>
    <xf numFmtId="0" fontId="34" fillId="16" borderId="0" xfId="52" applyFont="1" applyFill="1" applyAlignment="1">
      <alignment horizontal="left" vertical="center"/>
      <protection/>
    </xf>
    <xf numFmtId="188" fontId="5" fillId="16" borderId="0" xfId="52" applyNumberFormat="1" applyFont="1" applyFill="1" applyAlignment="1">
      <alignment horizontal="center" vertical="center"/>
      <protection/>
    </xf>
    <xf numFmtId="188" fontId="5" fillId="16" borderId="0" xfId="52" applyNumberFormat="1" applyFont="1" applyFill="1" applyAlignment="1">
      <alignment horizontal="left" vertical="center"/>
      <protection/>
    </xf>
    <xf numFmtId="188" fontId="5" fillId="16" borderId="0" xfId="52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146" fillId="4" borderId="12" xfId="0" applyNumberFormat="1" applyFont="1" applyFill="1" applyBorder="1" applyAlignment="1" applyProtection="1">
      <alignment horizontal="center" vertical="center"/>
      <protection/>
    </xf>
    <xf numFmtId="0" fontId="45" fillId="4" borderId="12" xfId="52" applyFont="1" applyFill="1" applyBorder="1" applyAlignment="1">
      <alignment horizontal="center" vertical="center"/>
      <protection/>
    </xf>
    <xf numFmtId="0" fontId="5" fillId="16" borderId="0" xfId="0" applyFont="1" applyFill="1" applyAlignment="1" quotePrefix="1">
      <alignment vertical="center"/>
    </xf>
    <xf numFmtId="0" fontId="5" fillId="16" borderId="0" xfId="52" applyFont="1" applyFill="1" applyAlignment="1" quotePrefix="1">
      <alignment horizontal="right" vertical="center"/>
      <protection/>
    </xf>
    <xf numFmtId="0" fontId="13" fillId="0" borderId="0" xfId="52" applyFont="1" applyAlignment="1" quotePrefix="1">
      <alignment horizontal="right" vertical="center"/>
      <protection/>
    </xf>
    <xf numFmtId="0" fontId="13" fillId="16" borderId="0" xfId="52" applyFont="1" applyFill="1" applyAlignment="1" quotePrefix="1">
      <alignment horizontal="right" vertical="center"/>
      <protection/>
    </xf>
    <xf numFmtId="0" fontId="147" fillId="7" borderId="14" xfId="60" applyFont="1" applyFill="1" applyBorder="1" applyAlignment="1">
      <alignment horizontal="left" vertical="center" wrapText="1"/>
      <protection/>
    </xf>
    <xf numFmtId="0" fontId="52" fillId="7" borderId="15" xfId="60" applyFont="1" applyFill="1" applyBorder="1" applyAlignment="1">
      <alignment horizontal="center" vertical="center" wrapText="1"/>
      <protection/>
    </xf>
    <xf numFmtId="0" fontId="147" fillId="7" borderId="16" xfId="52" applyFont="1" applyFill="1" applyBorder="1" applyAlignment="1">
      <alignment horizontal="center" vertical="center" wrapText="1"/>
      <protection/>
    </xf>
    <xf numFmtId="0" fontId="147" fillId="7" borderId="17" xfId="52" applyFont="1" applyFill="1" applyBorder="1" applyAlignment="1">
      <alignment horizontal="center" vertical="center"/>
      <protection/>
    </xf>
    <xf numFmtId="0" fontId="147" fillId="7" borderId="12" xfId="52" applyFont="1" applyFill="1" applyBorder="1" applyAlignment="1">
      <alignment horizontal="center" vertical="center"/>
      <protection/>
    </xf>
    <xf numFmtId="0" fontId="46" fillId="0" borderId="18" xfId="60" applyFont="1" applyFill="1" applyBorder="1" applyAlignment="1">
      <alignment horizontal="center" vertical="center" wrapText="1"/>
      <protection/>
    </xf>
    <xf numFmtId="0" fontId="47" fillId="4" borderId="19" xfId="52" applyFont="1" applyFill="1" applyBorder="1" applyAlignment="1">
      <alignment horizontal="center" vertical="center" wrapText="1"/>
      <protection/>
    </xf>
    <xf numFmtId="0" fontId="5" fillId="20" borderId="0" xfId="52" applyFont="1" applyFill="1" applyBorder="1" applyAlignment="1">
      <alignment vertical="center"/>
      <protection/>
    </xf>
    <xf numFmtId="0" fontId="29" fillId="16" borderId="20" xfId="52" applyFont="1" applyFill="1" applyBorder="1" applyAlignment="1">
      <alignment vertical="center"/>
      <protection/>
    </xf>
    <xf numFmtId="0" fontId="29" fillId="16" borderId="21" xfId="52" applyFont="1" applyFill="1" applyBorder="1" applyAlignment="1">
      <alignment horizontal="center" vertical="center"/>
      <protection/>
    </xf>
    <xf numFmtId="0" fontId="148" fillId="16" borderId="22" xfId="52" applyFont="1" applyFill="1" applyBorder="1" applyAlignment="1">
      <alignment horizontal="left" vertical="center" wrapText="1"/>
      <protection/>
    </xf>
    <xf numFmtId="3" fontId="47" fillId="16" borderId="19" xfId="52" applyNumberFormat="1" applyFont="1" applyFill="1" applyBorder="1" applyAlignment="1" quotePrefix="1">
      <alignment horizontal="center" vertical="center"/>
      <protection/>
    </xf>
    <xf numFmtId="3" fontId="48" fillId="16" borderId="23" xfId="52" applyNumberFormat="1" applyFont="1" applyFill="1" applyBorder="1" applyAlignment="1" quotePrefix="1">
      <alignment horizontal="center" vertical="center"/>
      <protection/>
    </xf>
    <xf numFmtId="3" fontId="48" fillId="16" borderId="24" xfId="52" applyNumberFormat="1" applyFont="1" applyFill="1" applyBorder="1" applyAlignment="1" applyProtection="1" quotePrefix="1">
      <alignment horizontal="center" vertical="center"/>
      <protection/>
    </xf>
    <xf numFmtId="3" fontId="20" fillId="16" borderId="22" xfId="52" applyNumberFormat="1" applyFont="1" applyFill="1" applyBorder="1" applyAlignment="1" applyProtection="1" quotePrefix="1">
      <alignment horizontal="center" vertical="center"/>
      <protection/>
    </xf>
    <xf numFmtId="189" fontId="49" fillId="4" borderId="20" xfId="60" applyNumberFormat="1" applyFont="1" applyFill="1" applyBorder="1" applyAlignment="1" applyProtection="1" quotePrefix="1">
      <alignment horizontal="right" vertical="center"/>
      <protection/>
    </xf>
    <xf numFmtId="0" fontId="49" fillId="4" borderId="25" xfId="60" applyFont="1" applyFill="1" applyBorder="1" applyAlignment="1" applyProtection="1" quotePrefix="1">
      <alignment horizontal="left" vertical="center"/>
      <protection/>
    </xf>
    <xf numFmtId="3" fontId="53" fillId="4" borderId="23" xfId="52" applyNumberFormat="1" applyFont="1" applyFill="1" applyBorder="1" applyAlignment="1">
      <alignment horizontal="right" vertical="center"/>
      <protection/>
    </xf>
    <xf numFmtId="0" fontId="8" fillId="16" borderId="26" xfId="60" applyFont="1" applyFill="1" applyBorder="1" applyAlignment="1" quotePrefix="1">
      <alignment horizontal="right" vertical="center"/>
      <protection/>
    </xf>
    <xf numFmtId="189" fontId="11" fillId="16" borderId="27" xfId="60" applyNumberFormat="1" applyFont="1" applyFill="1" applyBorder="1" applyAlignment="1" quotePrefix="1">
      <alignment horizontal="right" vertical="center"/>
      <protection/>
    </xf>
    <xf numFmtId="0" fontId="5" fillId="16" borderId="28" xfId="60" applyFont="1" applyFill="1" applyBorder="1" applyAlignment="1">
      <alignment horizontal="left" vertical="center" wrapText="1"/>
      <protection/>
    </xf>
    <xf numFmtId="3" fontId="5" fillId="16" borderId="29" xfId="52" applyNumberFormat="1" applyFont="1" applyFill="1" applyBorder="1" applyAlignment="1" applyProtection="1">
      <alignment horizontal="right" vertical="center"/>
      <protection locked="0"/>
    </xf>
    <xf numFmtId="3" fontId="5" fillId="16" borderId="27" xfId="52" applyNumberFormat="1" applyFont="1" applyFill="1" applyBorder="1" applyAlignment="1" applyProtection="1">
      <alignment horizontal="right" vertical="center"/>
      <protection locked="0"/>
    </xf>
    <xf numFmtId="196" fontId="80" fillId="5" borderId="30" xfId="52" applyNumberFormat="1" applyFont="1" applyFill="1" applyBorder="1" applyAlignment="1" applyProtection="1">
      <alignment horizontal="center" vertical="center"/>
      <protection/>
    </xf>
    <xf numFmtId="0" fontId="13" fillId="20" borderId="0" xfId="52" applyFont="1" applyFill="1" applyAlignment="1">
      <alignment vertical="center"/>
      <protection/>
    </xf>
    <xf numFmtId="189" fontId="11" fillId="16" borderId="31" xfId="60" applyNumberFormat="1" applyFont="1" applyFill="1" applyBorder="1" applyAlignment="1" quotePrefix="1">
      <alignment horizontal="right" vertical="center"/>
      <protection/>
    </xf>
    <xf numFmtId="0" fontId="5" fillId="16" borderId="32" xfId="60" applyFont="1" applyFill="1" applyBorder="1" applyAlignment="1">
      <alignment horizontal="left" vertical="center" wrapText="1"/>
      <protection/>
    </xf>
    <xf numFmtId="3" fontId="5" fillId="16" borderId="33" xfId="52" applyNumberFormat="1" applyFont="1" applyFill="1" applyBorder="1" applyAlignment="1" applyProtection="1">
      <alignment horizontal="right" vertical="center"/>
      <protection locked="0"/>
    </xf>
    <xf numFmtId="3" fontId="5" fillId="16" borderId="31" xfId="52" applyNumberFormat="1" applyFont="1" applyFill="1" applyBorder="1" applyAlignment="1" applyProtection="1">
      <alignment horizontal="right" vertical="center"/>
      <protection locked="0"/>
    </xf>
    <xf numFmtId="196" fontId="80" fillId="5" borderId="34" xfId="52" applyNumberFormat="1" applyFont="1" applyFill="1" applyBorder="1" applyAlignment="1" applyProtection="1">
      <alignment horizontal="center" vertical="center"/>
      <protection/>
    </xf>
    <xf numFmtId="0" fontId="5" fillId="16" borderId="35" xfId="60" applyFont="1" applyFill="1" applyBorder="1" applyAlignment="1">
      <alignment horizontal="left" vertical="center" wrapText="1"/>
      <protection/>
    </xf>
    <xf numFmtId="189" fontId="11" fillId="16" borderId="36" xfId="60" applyNumberFormat="1" applyFont="1" applyFill="1" applyBorder="1" applyAlignment="1" quotePrefix="1">
      <alignment horizontal="right" vertical="center"/>
      <protection/>
    </xf>
    <xf numFmtId="0" fontId="5" fillId="16" borderId="37" xfId="60" applyFont="1" applyFill="1" applyBorder="1" applyAlignment="1">
      <alignment horizontal="left" vertical="center" wrapText="1"/>
      <protection/>
    </xf>
    <xf numFmtId="3" fontId="5" fillId="16" borderId="38" xfId="52" applyNumberFormat="1" applyFont="1" applyFill="1" applyBorder="1" applyAlignment="1" applyProtection="1">
      <alignment horizontal="right" vertical="center"/>
      <protection locked="0"/>
    </xf>
    <xf numFmtId="3" fontId="5" fillId="16" borderId="36" xfId="52" applyNumberFormat="1" applyFont="1" applyFill="1" applyBorder="1" applyAlignment="1" applyProtection="1">
      <alignment horizontal="right" vertical="center"/>
      <protection locked="0"/>
    </xf>
    <xf numFmtId="196" fontId="80" fillId="5" borderId="39" xfId="52" applyNumberFormat="1" applyFont="1" applyFill="1" applyBorder="1" applyAlignment="1" applyProtection="1">
      <alignment horizontal="center" vertical="center"/>
      <protection/>
    </xf>
    <xf numFmtId="189" fontId="49" fillId="4" borderId="40" xfId="60" applyNumberFormat="1" applyFont="1" applyFill="1" applyBorder="1" applyAlignment="1" applyProtection="1" quotePrefix="1">
      <alignment horizontal="right" vertical="center"/>
      <protection/>
    </xf>
    <xf numFmtId="3" fontId="53" fillId="4" borderId="17" xfId="52" applyNumberFormat="1" applyFont="1" applyFill="1" applyBorder="1" applyAlignment="1">
      <alignment horizontal="right" vertical="center"/>
      <protection/>
    </xf>
    <xf numFmtId="3" fontId="53" fillId="4" borderId="12" xfId="52" applyNumberFormat="1" applyFont="1" applyFill="1" applyBorder="1" applyAlignment="1" applyProtection="1">
      <alignment horizontal="right" vertical="center"/>
      <protection/>
    </xf>
    <xf numFmtId="3" fontId="53" fillId="4" borderId="18" xfId="52" applyNumberFormat="1" applyFont="1" applyFill="1" applyBorder="1" applyAlignment="1" applyProtection="1">
      <alignment horizontal="right" vertical="center"/>
      <protection/>
    </xf>
    <xf numFmtId="0" fontId="5" fillId="16" borderId="26" xfId="60" applyFont="1" applyFill="1" applyBorder="1" applyAlignment="1">
      <alignment horizontal="right" vertical="center"/>
      <protection/>
    </xf>
    <xf numFmtId="0" fontId="5" fillId="16" borderId="41" xfId="60" applyFont="1" applyFill="1" applyBorder="1" applyAlignment="1">
      <alignment horizontal="left" vertical="center" wrapText="1"/>
      <protection/>
    </xf>
    <xf numFmtId="3" fontId="5" fillId="16" borderId="42" xfId="52" applyNumberFormat="1" applyFont="1" applyFill="1" applyBorder="1" applyAlignment="1" applyProtection="1">
      <alignment horizontal="right" vertical="center"/>
      <protection locked="0"/>
    </xf>
    <xf numFmtId="3" fontId="5" fillId="16" borderId="43" xfId="52" applyNumberFormat="1" applyFont="1" applyFill="1" applyBorder="1" applyAlignment="1" applyProtection="1">
      <alignment horizontal="right" vertical="center"/>
      <protection locked="0"/>
    </xf>
    <xf numFmtId="196" fontId="80" fillId="5" borderId="44" xfId="52" applyNumberFormat="1" applyFont="1" applyFill="1" applyBorder="1" applyAlignment="1" applyProtection="1">
      <alignment horizontal="center" vertical="center"/>
      <protection/>
    </xf>
    <xf numFmtId="0" fontId="5" fillId="16" borderId="45" xfId="60" applyFont="1" applyFill="1" applyBorder="1" applyAlignment="1">
      <alignment horizontal="left" wrapText="1"/>
      <protection/>
    </xf>
    <xf numFmtId="0" fontId="5" fillId="16" borderId="35" xfId="60" applyFont="1" applyFill="1" applyBorder="1" applyAlignment="1">
      <alignment horizontal="left" wrapText="1"/>
      <protection/>
    </xf>
    <xf numFmtId="0" fontId="5" fillId="16" borderId="35" xfId="60" applyFont="1" applyFill="1" applyBorder="1" applyAlignment="1">
      <alignment horizontal="left" wrapText="1"/>
      <protection/>
    </xf>
    <xf numFmtId="189" fontId="11" fillId="16" borderId="43" xfId="60" applyNumberFormat="1" applyFont="1" applyFill="1" applyBorder="1" applyAlignment="1" quotePrefix="1">
      <alignment horizontal="right" vertical="center"/>
      <protection/>
    </xf>
    <xf numFmtId="0" fontId="5" fillId="16" borderId="46" xfId="60" applyFont="1" applyFill="1" applyBorder="1" applyAlignment="1">
      <alignment horizontal="left" wrapText="1"/>
      <protection/>
    </xf>
    <xf numFmtId="189" fontId="8" fillId="16" borderId="26" xfId="60" applyNumberFormat="1" applyFont="1" applyFill="1" applyBorder="1" applyAlignment="1" quotePrefix="1">
      <alignment horizontal="right" vertical="center"/>
      <protection/>
    </xf>
    <xf numFmtId="0" fontId="5" fillId="16" borderId="47" xfId="60" applyFont="1" applyFill="1" applyBorder="1" applyAlignment="1">
      <alignment horizontal="left" vertical="center" wrapText="1"/>
      <protection/>
    </xf>
    <xf numFmtId="0" fontId="49" fillId="4" borderId="13" xfId="60" applyFont="1" applyFill="1" applyBorder="1" applyAlignment="1" applyProtection="1" quotePrefix="1">
      <alignment horizontal="left" vertical="center"/>
      <protection/>
    </xf>
    <xf numFmtId="0" fontId="5" fillId="16" borderId="32" xfId="60" applyFont="1" applyFill="1" applyBorder="1" applyAlignment="1">
      <alignment vertical="center" wrapText="1"/>
      <protection/>
    </xf>
    <xf numFmtId="0" fontId="5" fillId="16" borderId="47" xfId="60" applyFont="1" applyFill="1" applyBorder="1" applyAlignment="1">
      <alignment vertical="center" wrapText="1"/>
      <protection/>
    </xf>
    <xf numFmtId="0" fontId="5" fillId="16" borderId="41" xfId="60" applyFont="1" applyFill="1" applyBorder="1" applyAlignment="1">
      <alignment vertical="center" wrapText="1"/>
      <protection/>
    </xf>
    <xf numFmtId="0" fontId="10" fillId="16" borderId="28" xfId="60" applyFont="1" applyFill="1" applyBorder="1" applyAlignment="1">
      <alignment horizontal="left" vertical="center" wrapText="1"/>
      <protection/>
    </xf>
    <xf numFmtId="0" fontId="10" fillId="16" borderId="41" xfId="60" applyFont="1" applyFill="1" applyBorder="1" applyAlignment="1">
      <alignment vertical="center" wrapText="1"/>
      <protection/>
    </xf>
    <xf numFmtId="3" fontId="53" fillId="4" borderId="12" xfId="52" applyNumberFormat="1" applyFont="1" applyFill="1" applyBorder="1" applyAlignment="1" applyProtection="1">
      <alignment horizontal="right" vertical="center"/>
      <protection locked="0"/>
    </xf>
    <xf numFmtId="0" fontId="8" fillId="16" borderId="0" xfId="60" applyFont="1" applyFill="1" applyBorder="1" applyAlignment="1">
      <alignment horizontal="right" vertical="center"/>
      <protection/>
    </xf>
    <xf numFmtId="0" fontId="10" fillId="16" borderId="32" xfId="60" applyFont="1" applyFill="1" applyBorder="1" applyAlignment="1">
      <alignment vertical="center" wrapText="1"/>
      <protection/>
    </xf>
    <xf numFmtId="0" fontId="8" fillId="16" borderId="0" xfId="60" applyFont="1" applyFill="1" applyBorder="1" applyAlignment="1" quotePrefix="1">
      <alignment horizontal="right" vertical="center"/>
      <protection/>
    </xf>
    <xf numFmtId="0" fontId="5" fillId="16" borderId="28" xfId="60" applyFont="1" applyFill="1" applyBorder="1" applyAlignment="1">
      <alignment horizontal="left"/>
      <protection/>
    </xf>
    <xf numFmtId="0" fontId="5" fillId="16" borderId="41" xfId="60" applyFont="1" applyFill="1" applyBorder="1" applyAlignment="1">
      <alignment horizontal="left"/>
      <protection/>
    </xf>
    <xf numFmtId="0" fontId="8" fillId="16" borderId="26" xfId="60" applyFont="1" applyFill="1" applyBorder="1" applyAlignment="1">
      <alignment horizontal="right" vertical="center"/>
      <protection/>
    </xf>
    <xf numFmtId="0" fontId="5" fillId="16" borderId="32" xfId="60" applyFont="1" applyFill="1" applyBorder="1" applyAlignment="1">
      <alignment horizontal="left" vertical="center" wrapText="1"/>
      <protection/>
    </xf>
    <xf numFmtId="0" fontId="10" fillId="16" borderId="41" xfId="60" applyFont="1" applyFill="1" applyBorder="1" applyAlignment="1">
      <alignment horizontal="left" vertical="center" wrapText="1"/>
      <protection/>
    </xf>
    <xf numFmtId="0" fontId="10" fillId="16" borderId="48" xfId="60" applyFont="1" applyFill="1" applyBorder="1" applyAlignment="1">
      <alignment vertical="center" wrapText="1"/>
      <protection/>
    </xf>
    <xf numFmtId="0" fontId="5" fillId="16" borderId="28" xfId="60" applyFont="1" applyFill="1" applyBorder="1">
      <alignment/>
      <protection/>
    </xf>
    <xf numFmtId="0" fontId="5" fillId="16" borderId="32" xfId="60" applyFont="1" applyFill="1" applyBorder="1">
      <alignment/>
      <protection/>
    </xf>
    <xf numFmtId="0" fontId="5" fillId="16" borderId="41" xfId="60" applyFont="1" applyFill="1" applyBorder="1">
      <alignment/>
      <protection/>
    </xf>
    <xf numFmtId="0" fontId="10" fillId="16" borderId="28" xfId="60" applyFont="1" applyFill="1" applyBorder="1" applyAlignment="1">
      <alignment horizontal="left" vertical="center" wrapText="1"/>
      <protection/>
    </xf>
    <xf numFmtId="0" fontId="10" fillId="16" borderId="47" xfId="60" applyFont="1" applyFill="1" applyBorder="1" applyAlignment="1">
      <alignment horizontal="left" vertical="center" wrapText="1"/>
      <protection/>
    </xf>
    <xf numFmtId="0" fontId="5" fillId="16" borderId="28" xfId="60" applyFont="1" applyFill="1" applyBorder="1" applyAlignment="1">
      <alignment horizontal="left" vertical="center" wrapText="1"/>
      <protection/>
    </xf>
    <xf numFmtId="0" fontId="5" fillId="16" borderId="41" xfId="60" applyFont="1" applyFill="1" applyBorder="1" applyAlignment="1">
      <alignment vertical="center" wrapText="1"/>
      <protection/>
    </xf>
    <xf numFmtId="0" fontId="8" fillId="16" borderId="20" xfId="60" applyFont="1" applyFill="1" applyBorder="1" applyAlignment="1" quotePrefix="1">
      <alignment horizontal="right" vertical="center"/>
      <protection/>
    </xf>
    <xf numFmtId="0" fontId="149" fillId="7" borderId="49" xfId="60" applyFont="1" applyFill="1" applyBorder="1" applyAlignment="1" applyProtection="1" quotePrefix="1">
      <alignment horizontal="right" vertical="center"/>
      <protection/>
    </xf>
    <xf numFmtId="0" fontId="45" fillId="7" borderId="50" xfId="60" applyFont="1" applyFill="1" applyBorder="1" applyAlignment="1" applyProtection="1">
      <alignment horizontal="right" vertical="center"/>
      <protection/>
    </xf>
    <xf numFmtId="0" fontId="147" fillId="7" borderId="51" xfId="52" applyFont="1" applyFill="1" applyBorder="1" applyAlignment="1" applyProtection="1">
      <alignment horizontal="center" vertical="center" wrapText="1"/>
      <protection/>
    </xf>
    <xf numFmtId="3" fontId="13" fillId="7" borderId="52" xfId="52" applyNumberFormat="1" applyFont="1" applyFill="1" applyBorder="1" applyAlignment="1" applyProtection="1">
      <alignment horizontal="right" vertical="center"/>
      <protection/>
    </xf>
    <xf numFmtId="3" fontId="5" fillId="7" borderId="53" xfId="52" applyNumberFormat="1" applyFont="1" applyFill="1" applyBorder="1" applyAlignment="1" applyProtection="1">
      <alignment horizontal="right" vertical="center"/>
      <protection/>
    </xf>
    <xf numFmtId="3" fontId="5" fillId="7" borderId="54" xfId="52" applyNumberFormat="1" applyFont="1" applyFill="1" applyBorder="1" applyAlignment="1" applyProtection="1">
      <alignment horizontal="right" vertical="center"/>
      <protection/>
    </xf>
    <xf numFmtId="3" fontId="5" fillId="7" borderId="55" xfId="52" applyNumberFormat="1" applyFont="1" applyFill="1" applyBorder="1" applyAlignment="1" applyProtection="1">
      <alignment horizontal="right" vertical="center"/>
      <protection/>
    </xf>
    <xf numFmtId="0" fontId="8" fillId="16" borderId="0" xfId="60" applyFont="1" applyFill="1" applyBorder="1" applyAlignment="1" applyProtection="1" quotePrefix="1">
      <alignment horizontal="right" vertical="center"/>
      <protection/>
    </xf>
    <xf numFmtId="189" fontId="11" fillId="16" borderId="0" xfId="60" applyNumberFormat="1" applyFont="1" applyFill="1" applyBorder="1" applyAlignment="1" applyProtection="1" quotePrefix="1">
      <alignment horizontal="center" vertical="center"/>
      <protection/>
    </xf>
    <xf numFmtId="0" fontId="5" fillId="16" borderId="0" xfId="60" applyFont="1" applyFill="1" applyBorder="1" applyAlignment="1" applyProtection="1">
      <alignment horizontal="left" vertical="center" wrapText="1"/>
      <protection/>
    </xf>
    <xf numFmtId="3" fontId="8" fillId="16" borderId="0" xfId="52" applyNumberFormat="1" applyFont="1" applyFill="1" applyBorder="1" applyAlignment="1" applyProtection="1">
      <alignment horizontal="right" vertical="center"/>
      <protection/>
    </xf>
    <xf numFmtId="3" fontId="5" fillId="16" borderId="0" xfId="52" applyNumberFormat="1" applyFont="1" applyFill="1" applyBorder="1" applyAlignment="1" applyProtection="1">
      <alignment horizontal="right" vertical="center"/>
      <protection/>
    </xf>
    <xf numFmtId="0" fontId="5" fillId="20" borderId="0" xfId="52" applyFont="1" applyFill="1" applyAlignment="1" applyProtection="1">
      <alignment vertical="center"/>
      <protection/>
    </xf>
    <xf numFmtId="0" fontId="5" fillId="20" borderId="0" xfId="52" applyFont="1" applyFill="1" applyAlignment="1" applyProtection="1">
      <alignment vertical="center" wrapText="1"/>
      <protection/>
    </xf>
    <xf numFmtId="3" fontId="8" fillId="20" borderId="0" xfId="52" applyNumberFormat="1" applyFont="1" applyFill="1" applyAlignment="1" applyProtection="1">
      <alignment horizontal="right" vertical="center"/>
      <protection/>
    </xf>
    <xf numFmtId="3" fontId="5" fillId="20" borderId="0" xfId="52" applyNumberFormat="1" applyFont="1" applyFill="1" applyAlignment="1" applyProtection="1">
      <alignment horizontal="right" vertical="center"/>
      <protection/>
    </xf>
    <xf numFmtId="3" fontId="5" fillId="16" borderId="0" xfId="52" applyNumberFormat="1" applyFont="1" applyFill="1" applyAlignment="1">
      <alignment horizontal="right" vertical="center"/>
      <protection/>
    </xf>
    <xf numFmtId="0" fontId="150" fillId="22" borderId="0" xfId="52" applyFont="1" applyFill="1" applyAlignment="1">
      <alignment horizontal="left" vertical="center"/>
      <protection/>
    </xf>
    <xf numFmtId="3" fontId="13" fillId="16" borderId="0" xfId="52" applyNumberFormat="1" applyFont="1" applyFill="1" applyAlignment="1">
      <alignment horizontal="center" vertical="center"/>
      <protection/>
    </xf>
    <xf numFmtId="187" fontId="145" fillId="4" borderId="13" xfId="52" applyNumberFormat="1" applyFont="1" applyFill="1" applyBorder="1" applyAlignment="1" applyProtection="1">
      <alignment horizontal="center" vertical="center"/>
      <protection/>
    </xf>
    <xf numFmtId="0" fontId="5" fillId="16" borderId="0" xfId="52" applyFont="1" applyFill="1" applyAlignment="1" applyProtection="1" quotePrefix="1">
      <alignment vertical="center"/>
      <protection/>
    </xf>
    <xf numFmtId="0" fontId="5" fillId="16" borderId="0" xfId="52" applyFont="1" applyFill="1" applyAlignment="1" applyProtection="1">
      <alignment vertical="center"/>
      <protection/>
    </xf>
    <xf numFmtId="0" fontId="5" fillId="16" borderId="0" xfId="52" applyFont="1" applyFill="1" applyAlignment="1" applyProtection="1">
      <alignment vertical="center" wrapText="1"/>
      <protection/>
    </xf>
    <xf numFmtId="0" fontId="5" fillId="16" borderId="0" xfId="52" applyFont="1" applyFill="1" applyAlignment="1" applyProtection="1">
      <alignment horizontal="center" vertical="center"/>
      <protection/>
    </xf>
    <xf numFmtId="0" fontId="13" fillId="0" borderId="0" xfId="52" applyFont="1" applyAlignment="1" applyProtection="1">
      <alignment horizontal="center" vertical="center"/>
      <protection/>
    </xf>
    <xf numFmtId="194" fontId="146" fillId="7" borderId="12" xfId="52" applyNumberFormat="1" applyFont="1" applyFill="1" applyBorder="1" applyAlignment="1" applyProtection="1">
      <alignment horizontal="center" vertical="center"/>
      <protection/>
    </xf>
    <xf numFmtId="0" fontId="13" fillId="16" borderId="0" xfId="52" applyFont="1" applyFill="1" applyAlignment="1" applyProtection="1" quotePrefix="1">
      <alignment vertical="center"/>
      <protection/>
    </xf>
    <xf numFmtId="0" fontId="34" fillId="16" borderId="0" xfId="52" applyFont="1" applyFill="1" applyAlignment="1" applyProtection="1">
      <alignment horizontal="left" vertical="center"/>
      <protection/>
    </xf>
    <xf numFmtId="0" fontId="5" fillId="16" borderId="0" xfId="52" applyFont="1" applyFill="1" applyAlignment="1" applyProtection="1">
      <alignment horizontal="left" vertical="center"/>
      <protection/>
    </xf>
    <xf numFmtId="0" fontId="8" fillId="0" borderId="0" xfId="60" applyFont="1" applyFill="1" applyBorder="1" applyAlignment="1" applyProtection="1" quotePrefix="1">
      <alignment horizontal="right" vertical="center"/>
      <protection/>
    </xf>
    <xf numFmtId="3" fontId="5" fillId="16" borderId="0" xfId="52" applyNumberFormat="1" applyFont="1" applyFill="1" applyAlignment="1" applyProtection="1">
      <alignment horizontal="right" vertical="center"/>
      <protection/>
    </xf>
    <xf numFmtId="49" fontId="146" fillId="4" borderId="12" xfId="0" applyNumberFormat="1" applyFont="1" applyFill="1" applyBorder="1" applyAlignment="1" applyProtection="1">
      <alignment horizontal="center" vertical="center"/>
      <protection/>
    </xf>
    <xf numFmtId="3" fontId="5" fillId="16" borderId="0" xfId="52" applyNumberFormat="1" applyFont="1" applyFill="1" applyBorder="1" applyAlignment="1" applyProtection="1">
      <alignment horizontal="right" vertical="center"/>
      <protection locked="0"/>
    </xf>
    <xf numFmtId="0" fontId="5" fillId="16" borderId="56" xfId="52" applyFont="1" applyFill="1" applyBorder="1" applyAlignment="1" applyProtection="1">
      <alignment vertical="center"/>
      <protection/>
    </xf>
    <xf numFmtId="0" fontId="5" fillId="16" borderId="56" xfId="52" applyFont="1" applyFill="1" applyBorder="1" applyAlignment="1" applyProtection="1">
      <alignment vertical="center" wrapText="1"/>
      <protection/>
    </xf>
    <xf numFmtId="3" fontId="8" fillId="16" borderId="0" xfId="52" applyNumberFormat="1" applyFont="1" applyFill="1" applyAlignment="1" applyProtection="1">
      <alignment horizontal="right" vertical="center"/>
      <protection/>
    </xf>
    <xf numFmtId="0" fontId="8" fillId="16" borderId="0" xfId="52" applyFont="1" applyFill="1" applyAlignment="1" applyProtection="1" quotePrefix="1">
      <alignment horizontal="right" vertical="center"/>
      <protection/>
    </xf>
    <xf numFmtId="3" fontId="5" fillId="16" borderId="0" xfId="52" applyNumberFormat="1" applyFont="1" applyFill="1" applyAlignment="1" quotePrefix="1">
      <alignment horizontal="right" vertical="center"/>
      <protection/>
    </xf>
    <xf numFmtId="3" fontId="13" fillId="0" borderId="0" xfId="52" applyNumberFormat="1" applyFont="1" applyAlignment="1" quotePrefix="1">
      <alignment horizontal="right" vertical="center"/>
      <protection/>
    </xf>
    <xf numFmtId="3" fontId="13" fillId="16" borderId="0" xfId="52" applyNumberFormat="1" applyFont="1" applyFill="1" applyAlignment="1" quotePrefix="1">
      <alignment horizontal="right" vertical="center"/>
      <protection/>
    </xf>
    <xf numFmtId="0" fontId="54" fillId="7" borderId="14" xfId="52" applyFont="1" applyFill="1" applyBorder="1" applyAlignment="1" applyProtection="1">
      <alignment vertical="center"/>
      <protection/>
    </xf>
    <xf numFmtId="0" fontId="54" fillId="7" borderId="15" xfId="52" applyFont="1" applyFill="1" applyBorder="1" applyAlignment="1" applyProtection="1">
      <alignment horizontal="center" vertical="center"/>
      <protection/>
    </xf>
    <xf numFmtId="0" fontId="151" fillId="7" borderId="16" xfId="52" applyFont="1" applyFill="1" applyBorder="1" applyAlignment="1" applyProtection="1">
      <alignment horizontal="center" vertical="center" wrapText="1"/>
      <protection/>
    </xf>
    <xf numFmtId="0" fontId="152" fillId="7" borderId="20" xfId="52" applyFont="1" applyFill="1" applyBorder="1" applyAlignment="1" applyProtection="1">
      <alignment horizontal="center" vertical="center"/>
      <protection/>
    </xf>
    <xf numFmtId="0" fontId="152" fillId="7" borderId="24" xfId="52" applyFont="1" applyFill="1" applyBorder="1" applyAlignment="1" applyProtection="1">
      <alignment horizontal="center" vertical="center"/>
      <protection/>
    </xf>
    <xf numFmtId="0" fontId="11" fillId="0" borderId="57" xfId="60" applyFont="1" applyFill="1" applyBorder="1" applyAlignment="1" applyProtection="1">
      <alignment horizontal="center" vertical="center" wrapText="1"/>
      <protection/>
    </xf>
    <xf numFmtId="1" fontId="55" fillId="4" borderId="17" xfId="52" applyNumberFormat="1" applyFont="1" applyFill="1" applyBorder="1" applyAlignment="1" applyProtection="1">
      <alignment horizontal="center" vertical="center" wrapText="1"/>
      <protection/>
    </xf>
    <xf numFmtId="1" fontId="55" fillId="4" borderId="12" xfId="52" applyNumberFormat="1" applyFont="1" applyFill="1" applyBorder="1" applyAlignment="1" applyProtection="1">
      <alignment horizontal="center" vertical="center" wrapText="1"/>
      <protection/>
    </xf>
    <xf numFmtId="1" fontId="55" fillId="4" borderId="18" xfId="52" applyNumberFormat="1" applyFont="1" applyFill="1" applyBorder="1" applyAlignment="1" applyProtection="1">
      <alignment horizontal="center" vertical="center" wrapText="1"/>
      <protection/>
    </xf>
    <xf numFmtId="0" fontId="153" fillId="7" borderId="19" xfId="52" applyFont="1" applyFill="1" applyBorder="1" applyAlignment="1" applyProtection="1">
      <alignment horizontal="center" vertical="center" wrapText="1"/>
      <protection/>
    </xf>
    <xf numFmtId="0" fontId="36" fillId="22" borderId="0" xfId="52" applyFont="1" applyFill="1" applyAlignment="1">
      <alignment horizontal="left" vertical="center"/>
      <protection/>
    </xf>
    <xf numFmtId="0" fontId="5" fillId="16" borderId="58" xfId="52" applyFont="1" applyFill="1" applyBorder="1" applyAlignment="1" applyProtection="1">
      <alignment horizontal="left" vertical="center"/>
      <protection/>
    </xf>
    <xf numFmtId="0" fontId="5" fillId="16" borderId="59" xfId="52" applyFont="1" applyFill="1" applyBorder="1" applyAlignment="1" applyProtection="1">
      <alignment horizontal="center" vertical="center"/>
      <protection/>
    </xf>
    <xf numFmtId="0" fontId="54" fillId="16" borderId="18" xfId="52" applyFont="1" applyFill="1" applyBorder="1" applyAlignment="1" applyProtection="1">
      <alignment horizontal="left" vertical="center" wrapText="1"/>
      <protection/>
    </xf>
    <xf numFmtId="3" fontId="20" fillId="16" borderId="17" xfId="52" applyNumberFormat="1" applyFont="1" applyFill="1" applyBorder="1" applyAlignment="1" applyProtection="1" quotePrefix="1">
      <alignment horizontal="center" vertical="center"/>
      <protection/>
    </xf>
    <xf numFmtId="3" fontId="20" fillId="16" borderId="12" xfId="52" applyNumberFormat="1" applyFont="1" applyFill="1" applyBorder="1" applyAlignment="1" applyProtection="1" quotePrefix="1">
      <alignment horizontal="center" vertical="center"/>
      <protection/>
    </xf>
    <xf numFmtId="3" fontId="20" fillId="16" borderId="18" xfId="52" applyNumberFormat="1" applyFont="1" applyFill="1" applyBorder="1" applyAlignment="1" applyProtection="1" quotePrefix="1">
      <alignment horizontal="center" vertical="center"/>
      <protection/>
    </xf>
    <xf numFmtId="3" fontId="25" fillId="16" borderId="19" xfId="52" applyNumberFormat="1" applyFont="1" applyFill="1" applyBorder="1" applyAlignment="1" applyProtection="1" quotePrefix="1">
      <alignment horizontal="center" vertical="center"/>
      <protection/>
    </xf>
    <xf numFmtId="0" fontId="5" fillId="16" borderId="26" xfId="52" applyFont="1" applyFill="1" applyBorder="1" applyAlignment="1" applyProtection="1">
      <alignment horizontal="center" vertical="center" wrapText="1"/>
      <protection/>
    </xf>
    <xf numFmtId="0" fontId="5" fillId="16" borderId="0" xfId="52" applyFont="1" applyFill="1" applyBorder="1" applyAlignment="1" applyProtection="1">
      <alignment horizontal="center" vertical="center" wrapText="1"/>
      <protection/>
    </xf>
    <xf numFmtId="0" fontId="5" fillId="16" borderId="59" xfId="52" applyFont="1" applyFill="1" applyBorder="1" applyAlignment="1" applyProtection="1">
      <alignment horizontal="center" vertical="center" wrapText="1"/>
      <protection/>
    </xf>
    <xf numFmtId="3" fontId="8" fillId="16" borderId="59" xfId="52" applyNumberFormat="1" applyFont="1" applyFill="1" applyBorder="1" applyAlignment="1" applyProtection="1">
      <alignment horizontal="right" vertical="center"/>
      <protection/>
    </xf>
    <xf numFmtId="3" fontId="5" fillId="16" borderId="59" xfId="52" applyNumberFormat="1" applyFont="1" applyFill="1" applyBorder="1" applyAlignment="1" applyProtection="1">
      <alignment horizontal="right" vertical="center"/>
      <protection/>
    </xf>
    <xf numFmtId="3" fontId="5" fillId="16" borderId="60" xfId="52" applyNumberFormat="1" applyFont="1" applyFill="1" applyBorder="1" applyAlignment="1" applyProtection="1">
      <alignment horizontal="right" vertical="center"/>
      <protection/>
    </xf>
    <xf numFmtId="3" fontId="8" fillId="16" borderId="61" xfId="52" applyNumberFormat="1" applyFont="1" applyFill="1" applyBorder="1" applyAlignment="1" applyProtection="1">
      <alignment horizontal="right" vertical="center"/>
      <protection/>
    </xf>
    <xf numFmtId="189" fontId="55" fillId="4" borderId="40" xfId="60" applyNumberFormat="1" applyFont="1" applyFill="1" applyBorder="1" applyAlignment="1" applyProtection="1" quotePrefix="1">
      <alignment horizontal="right" vertical="center"/>
      <protection/>
    </xf>
    <xf numFmtId="3" fontId="55" fillId="4" borderId="61" xfId="52" applyNumberFormat="1" applyFont="1" applyFill="1" applyBorder="1" applyAlignment="1" applyProtection="1">
      <alignment horizontal="right" vertical="center"/>
      <protection/>
    </xf>
    <xf numFmtId="3" fontId="54" fillId="4" borderId="17" xfId="52" applyNumberFormat="1" applyFont="1" applyFill="1" applyBorder="1" applyAlignment="1" applyProtection="1">
      <alignment horizontal="right" vertical="center"/>
      <protection/>
    </xf>
    <xf numFmtId="3" fontId="54" fillId="4" borderId="12" xfId="52" applyNumberFormat="1" applyFont="1" applyFill="1" applyBorder="1" applyAlignment="1" applyProtection="1">
      <alignment horizontal="right" vertical="center"/>
      <protection/>
    </xf>
    <xf numFmtId="3" fontId="54" fillId="4" borderId="18" xfId="52" applyNumberFormat="1" applyFont="1" applyFill="1" applyBorder="1" applyAlignment="1" applyProtection="1">
      <alignment horizontal="right" vertical="center"/>
      <protection/>
    </xf>
    <xf numFmtId="0" fontId="154" fillId="22" borderId="0" xfId="52" applyFont="1" applyFill="1" applyAlignment="1">
      <alignment horizontal="left" vertical="center"/>
      <protection/>
    </xf>
    <xf numFmtId="0" fontId="5" fillId="16" borderId="26" xfId="60" applyFont="1" applyFill="1" applyBorder="1" applyAlignment="1" applyProtection="1">
      <alignment horizontal="right" vertical="center"/>
      <protection/>
    </xf>
    <xf numFmtId="189" fontId="11" fillId="16" borderId="27" xfId="60" applyNumberFormat="1" applyFont="1" applyFill="1" applyBorder="1" applyAlignment="1" applyProtection="1" quotePrefix="1">
      <alignment horizontal="right" vertical="center"/>
      <protection/>
    </xf>
    <xf numFmtId="0" fontId="5" fillId="16" borderId="28" xfId="60" applyFont="1" applyFill="1" applyBorder="1" applyAlignment="1" applyProtection="1">
      <alignment horizontal="left" vertical="center" wrapText="1"/>
      <protection/>
    </xf>
    <xf numFmtId="3" fontId="8" fillId="16" borderId="62" xfId="52" applyNumberFormat="1" applyFont="1" applyFill="1" applyBorder="1" applyAlignment="1" applyProtection="1">
      <alignment horizontal="right" vertical="center"/>
      <protection/>
    </xf>
    <xf numFmtId="3" fontId="5" fillId="16" borderId="29" xfId="52" applyNumberFormat="1" applyFont="1" applyFill="1" applyBorder="1" applyAlignment="1" applyProtection="1">
      <alignment horizontal="right" vertical="center"/>
      <protection/>
    </xf>
    <xf numFmtId="3" fontId="5" fillId="16" borderId="27" xfId="52" applyNumberFormat="1" applyFont="1" applyFill="1" applyBorder="1" applyAlignment="1" applyProtection="1">
      <alignment horizontal="right" vertical="center"/>
      <protection/>
    </xf>
    <xf numFmtId="3" fontId="5" fillId="16" borderId="30" xfId="52" applyNumberFormat="1" applyFont="1" applyFill="1" applyBorder="1" applyAlignment="1" applyProtection="1">
      <alignment horizontal="right" vertical="center"/>
      <protection/>
    </xf>
    <xf numFmtId="189" fontId="11" fillId="16" borderId="43" xfId="60" applyNumberFormat="1" applyFont="1" applyFill="1" applyBorder="1" applyAlignment="1" applyProtection="1" quotePrefix="1">
      <alignment horizontal="right" vertical="center"/>
      <protection/>
    </xf>
    <xf numFmtId="0" fontId="5" fillId="16" borderId="41" xfId="60" applyFont="1" applyFill="1" applyBorder="1" applyAlignment="1" applyProtection="1">
      <alignment horizontal="left" vertical="center" wrapText="1"/>
      <protection/>
    </xf>
    <xf numFmtId="3" fontId="8" fillId="16" borderId="63" xfId="52" applyNumberFormat="1" applyFont="1" applyFill="1" applyBorder="1" applyAlignment="1" applyProtection="1">
      <alignment horizontal="right" vertical="center"/>
      <protection/>
    </xf>
    <xf numFmtId="3" fontId="5" fillId="16" borderId="42" xfId="52" applyNumberFormat="1" applyFont="1" applyFill="1" applyBorder="1" applyAlignment="1" applyProtection="1">
      <alignment horizontal="right" vertical="center"/>
      <protection/>
    </xf>
    <xf numFmtId="3" fontId="5" fillId="16" borderId="43" xfId="52" applyNumberFormat="1" applyFont="1" applyFill="1" applyBorder="1" applyAlignment="1" applyProtection="1">
      <alignment horizontal="right" vertical="center"/>
      <protection/>
    </xf>
    <xf numFmtId="3" fontId="5" fillId="16" borderId="44" xfId="52" applyNumberFormat="1" applyFont="1" applyFill="1" applyBorder="1" applyAlignment="1" applyProtection="1">
      <alignment horizontal="right" vertical="center"/>
      <protection/>
    </xf>
    <xf numFmtId="189" fontId="8" fillId="16" borderId="26" xfId="60" applyNumberFormat="1" applyFont="1" applyFill="1" applyBorder="1" applyAlignment="1" applyProtection="1" quotePrefix="1">
      <alignment horizontal="right" vertical="center"/>
      <protection/>
    </xf>
    <xf numFmtId="0" fontId="8" fillId="16" borderId="26" xfId="60" applyFont="1" applyFill="1" applyBorder="1" applyAlignment="1" applyProtection="1" quotePrefix="1">
      <alignment horizontal="right" vertical="center"/>
      <protection/>
    </xf>
    <xf numFmtId="189" fontId="11" fillId="16" borderId="31" xfId="60" applyNumberFormat="1" applyFont="1" applyFill="1" applyBorder="1" applyAlignment="1" applyProtection="1" quotePrefix="1">
      <alignment horizontal="right" vertical="center"/>
      <protection/>
    </xf>
    <xf numFmtId="0" fontId="5" fillId="16" borderId="32" xfId="60" applyFont="1" applyFill="1" applyBorder="1" applyAlignment="1" applyProtection="1">
      <alignment vertical="center" wrapText="1"/>
      <protection/>
    </xf>
    <xf numFmtId="3" fontId="8" fillId="16" borderId="64" xfId="52" applyNumberFormat="1" applyFont="1" applyFill="1" applyBorder="1" applyAlignment="1" applyProtection="1">
      <alignment horizontal="right" vertical="center"/>
      <protection/>
    </xf>
    <xf numFmtId="3" fontId="5" fillId="16" borderId="33" xfId="52" applyNumberFormat="1" applyFont="1" applyFill="1" applyBorder="1" applyAlignment="1" applyProtection="1">
      <alignment horizontal="right" vertical="center"/>
      <protection/>
    </xf>
    <xf numFmtId="3" fontId="5" fillId="16" borderId="31" xfId="52" applyNumberFormat="1" applyFont="1" applyFill="1" applyBorder="1" applyAlignment="1" applyProtection="1">
      <alignment horizontal="right" vertical="center"/>
      <protection/>
    </xf>
    <xf numFmtId="3" fontId="5" fillId="16" borderId="34" xfId="52" applyNumberFormat="1" applyFont="1" applyFill="1" applyBorder="1" applyAlignment="1" applyProtection="1">
      <alignment horizontal="right" vertical="center"/>
      <protection/>
    </xf>
    <xf numFmtId="0" fontId="8" fillId="16" borderId="26" xfId="60" applyFont="1" applyFill="1" applyBorder="1" applyAlignment="1" applyProtection="1">
      <alignment horizontal="right" vertical="center"/>
      <protection/>
    </xf>
    <xf numFmtId="0" fontId="10" fillId="16" borderId="32" xfId="60" applyFont="1" applyFill="1" applyBorder="1" applyAlignment="1" applyProtection="1">
      <alignment horizontal="left" vertical="center" wrapText="1"/>
      <protection/>
    </xf>
    <xf numFmtId="0" fontId="10" fillId="16" borderId="41" xfId="60" applyFont="1" applyFill="1" applyBorder="1" applyAlignment="1" applyProtection="1">
      <alignment vertical="center" wrapText="1"/>
      <protection/>
    </xf>
    <xf numFmtId="189" fontId="14" fillId="16" borderId="27" xfId="60" applyNumberFormat="1" applyFont="1" applyFill="1" applyBorder="1" applyAlignment="1" applyProtection="1" quotePrefix="1">
      <alignment horizontal="right"/>
      <protection/>
    </xf>
    <xf numFmtId="0" fontId="15" fillId="16" borderId="28" xfId="60" applyFont="1" applyFill="1" applyBorder="1" applyAlignment="1" applyProtection="1">
      <alignment wrapText="1"/>
      <protection/>
    </xf>
    <xf numFmtId="189" fontId="14" fillId="16" borderId="31" xfId="60" applyNumberFormat="1" applyFont="1" applyFill="1" applyBorder="1" applyAlignment="1" applyProtection="1" quotePrefix="1">
      <alignment horizontal="right"/>
      <protection/>
    </xf>
    <xf numFmtId="0" fontId="15" fillId="16" borderId="32" xfId="60" applyFont="1" applyFill="1" applyBorder="1" applyAlignment="1" applyProtection="1">
      <alignment wrapText="1"/>
      <protection/>
    </xf>
    <xf numFmtId="189" fontId="8" fillId="16" borderId="65" xfId="60" applyNumberFormat="1" applyFont="1" applyFill="1" applyBorder="1" applyAlignment="1" applyProtection="1" quotePrefix="1">
      <alignment horizontal="right" vertical="center"/>
      <protection/>
    </xf>
    <xf numFmtId="0" fontId="16" fillId="16" borderId="32" xfId="60" applyFont="1" applyFill="1" applyBorder="1" applyAlignment="1" applyProtection="1">
      <alignment wrapText="1"/>
      <protection/>
    </xf>
    <xf numFmtId="189" fontId="14" fillId="16" borderId="43" xfId="60" applyNumberFormat="1" applyFont="1" applyFill="1" applyBorder="1" applyAlignment="1" applyProtection="1" quotePrefix="1">
      <alignment horizontal="right" vertical="center"/>
      <protection/>
    </xf>
    <xf numFmtId="0" fontId="15" fillId="16" borderId="41" xfId="60" applyFont="1" applyFill="1" applyBorder="1" applyAlignment="1" applyProtection="1">
      <alignment wrapText="1"/>
      <protection/>
    </xf>
    <xf numFmtId="3" fontId="55" fillId="4" borderId="61" xfId="52" applyNumberFormat="1" applyFont="1" applyFill="1" applyBorder="1" applyAlignment="1" applyProtection="1">
      <alignment horizontal="right" vertical="center"/>
      <protection/>
    </xf>
    <xf numFmtId="0" fontId="5" fillId="16" borderId="28" xfId="60" applyFont="1" applyFill="1" applyBorder="1" applyAlignment="1" applyProtection="1">
      <alignment vertical="center" wrapText="1"/>
      <protection/>
    </xf>
    <xf numFmtId="189" fontId="11" fillId="16" borderId="36" xfId="60" applyNumberFormat="1" applyFont="1" applyFill="1" applyBorder="1" applyAlignment="1" applyProtection="1" quotePrefix="1">
      <alignment horizontal="right" vertical="center"/>
      <protection/>
    </xf>
    <xf numFmtId="0" fontId="5" fillId="16" borderId="47" xfId="60" applyFont="1" applyFill="1" applyBorder="1" applyAlignment="1" applyProtection="1">
      <alignment vertical="center" wrapText="1"/>
      <protection/>
    </xf>
    <xf numFmtId="3" fontId="8" fillId="16" borderId="66" xfId="52" applyNumberFormat="1" applyFont="1" applyFill="1" applyBorder="1" applyAlignment="1" applyProtection="1">
      <alignment horizontal="right" vertical="center"/>
      <protection/>
    </xf>
    <xf numFmtId="3" fontId="5" fillId="16" borderId="38" xfId="52" applyNumberFormat="1" applyFont="1" applyFill="1" applyBorder="1" applyAlignment="1" applyProtection="1">
      <alignment horizontal="right" vertical="center"/>
      <protection/>
    </xf>
    <xf numFmtId="3" fontId="5" fillId="16" borderId="36" xfId="52" applyNumberFormat="1" applyFont="1" applyFill="1" applyBorder="1" applyAlignment="1" applyProtection="1">
      <alignment horizontal="right" vertical="center"/>
      <protection/>
    </xf>
    <xf numFmtId="3" fontId="5" fillId="16" borderId="39" xfId="52" applyNumberFormat="1" applyFont="1" applyFill="1" applyBorder="1" applyAlignment="1" applyProtection="1">
      <alignment horizontal="right" vertical="center"/>
      <protection/>
    </xf>
    <xf numFmtId="189" fontId="11" fillId="16" borderId="67" xfId="60" applyNumberFormat="1" applyFont="1" applyFill="1" applyBorder="1" applyAlignment="1" applyProtection="1" quotePrefix="1">
      <alignment horizontal="right" vertical="center"/>
      <protection/>
    </xf>
    <xf numFmtId="0" fontId="5" fillId="16" borderId="68" xfId="60" applyFont="1" applyFill="1" applyBorder="1" applyAlignment="1" applyProtection="1">
      <alignment horizontal="left" vertical="center" wrapText="1"/>
      <protection/>
    </xf>
    <xf numFmtId="3" fontId="8" fillId="16" borderId="69" xfId="52" applyNumberFormat="1" applyFont="1" applyFill="1" applyBorder="1" applyAlignment="1" applyProtection="1">
      <alignment horizontal="right" vertical="center"/>
      <protection/>
    </xf>
    <xf numFmtId="3" fontId="5" fillId="16" borderId="70" xfId="52" applyNumberFormat="1" applyFont="1" applyFill="1" applyBorder="1" applyAlignment="1" applyProtection="1">
      <alignment horizontal="right" vertical="center"/>
      <protection/>
    </xf>
    <xf numFmtId="3" fontId="5" fillId="16" borderId="67" xfId="52" applyNumberFormat="1" applyFont="1" applyFill="1" applyBorder="1" applyAlignment="1" applyProtection="1">
      <alignment horizontal="right" vertical="center"/>
      <protection/>
    </xf>
    <xf numFmtId="3" fontId="5" fillId="16" borderId="71" xfId="52" applyNumberFormat="1" applyFont="1" applyFill="1" applyBorder="1" applyAlignment="1" applyProtection="1">
      <alignment horizontal="right" vertical="center"/>
      <protection/>
    </xf>
    <xf numFmtId="189" fontId="11" fillId="16" borderId="72" xfId="60" applyNumberFormat="1" applyFont="1" applyFill="1" applyBorder="1" applyAlignment="1" applyProtection="1" quotePrefix="1">
      <alignment horizontal="right" vertical="center"/>
      <protection/>
    </xf>
    <xf numFmtId="0" fontId="5" fillId="16" borderId="73" xfId="60" applyFont="1" applyFill="1" applyBorder="1" applyAlignment="1" applyProtection="1">
      <alignment vertical="center" wrapText="1"/>
      <protection/>
    </xf>
    <xf numFmtId="3" fontId="8" fillId="16" borderId="74" xfId="52" applyNumberFormat="1" applyFont="1" applyFill="1" applyBorder="1" applyAlignment="1" applyProtection="1">
      <alignment horizontal="right" vertical="center"/>
      <protection/>
    </xf>
    <xf numFmtId="3" fontId="5" fillId="16" borderId="75" xfId="52" applyNumberFormat="1" applyFont="1" applyFill="1" applyBorder="1" applyAlignment="1" applyProtection="1">
      <alignment horizontal="right" vertical="center"/>
      <protection/>
    </xf>
    <xf numFmtId="3" fontId="5" fillId="16" borderId="72" xfId="52" applyNumberFormat="1" applyFont="1" applyFill="1" applyBorder="1" applyAlignment="1" applyProtection="1">
      <alignment horizontal="right" vertical="center"/>
      <protection/>
    </xf>
    <xf numFmtId="3" fontId="5" fillId="16" borderId="76" xfId="52" applyNumberFormat="1" applyFont="1" applyFill="1" applyBorder="1" applyAlignment="1" applyProtection="1">
      <alignment horizontal="right" vertical="center"/>
      <protection/>
    </xf>
    <xf numFmtId="0" fontId="34" fillId="22" borderId="0" xfId="52" applyFont="1" applyFill="1" applyAlignment="1">
      <alignment horizontal="left" vertical="center"/>
      <protection/>
    </xf>
    <xf numFmtId="0" fontId="5" fillId="16" borderId="68" xfId="60" applyFont="1" applyFill="1" applyBorder="1" applyAlignment="1" applyProtection="1">
      <alignment vertical="center" wrapText="1"/>
      <protection/>
    </xf>
    <xf numFmtId="0" fontId="10" fillId="16" borderId="73" xfId="60" applyFont="1" applyFill="1" applyBorder="1" applyAlignment="1" applyProtection="1">
      <alignment horizontal="left" vertical="center" wrapText="1"/>
      <protection/>
    </xf>
    <xf numFmtId="189" fontId="11" fillId="16" borderId="77" xfId="60" applyNumberFormat="1" applyFont="1" applyFill="1" applyBorder="1" applyAlignment="1" applyProtection="1" quotePrefix="1">
      <alignment horizontal="right" vertical="center"/>
      <protection/>
    </xf>
    <xf numFmtId="0" fontId="10" fillId="16" borderId="78" xfId="60" applyFont="1" applyFill="1" applyBorder="1" applyAlignment="1" applyProtection="1">
      <alignment horizontal="left" vertical="center" wrapText="1"/>
      <protection/>
    </xf>
    <xf numFmtId="3" fontId="8" fillId="16" borderId="79" xfId="52" applyNumberFormat="1" applyFont="1" applyFill="1" applyBorder="1" applyAlignment="1" applyProtection="1">
      <alignment horizontal="right" vertical="center"/>
      <protection/>
    </xf>
    <xf numFmtId="3" fontId="5" fillId="16" borderId="80" xfId="52" applyNumberFormat="1" applyFont="1" applyFill="1" applyBorder="1" applyAlignment="1" applyProtection="1">
      <alignment horizontal="right" vertical="center"/>
      <protection/>
    </xf>
    <xf numFmtId="3" fontId="5" fillId="16" borderId="77" xfId="52" applyNumberFormat="1" applyFont="1" applyFill="1" applyBorder="1" applyAlignment="1" applyProtection="1">
      <alignment horizontal="right" vertical="center"/>
      <protection/>
    </xf>
    <xf numFmtId="3" fontId="5" fillId="16" borderId="81" xfId="52" applyNumberFormat="1" applyFont="1" applyFill="1" applyBorder="1" applyAlignment="1" applyProtection="1">
      <alignment horizontal="right" vertical="center"/>
      <protection/>
    </xf>
    <xf numFmtId="0" fontId="5" fillId="16" borderId="41" xfId="60" applyFont="1" applyFill="1" applyBorder="1" applyAlignment="1" applyProtection="1">
      <alignment vertical="center" wrapText="1"/>
      <protection/>
    </xf>
    <xf numFmtId="0" fontId="10" fillId="16" borderId="28" xfId="60" applyFont="1" applyFill="1" applyBorder="1" applyAlignment="1" applyProtection="1">
      <alignment horizontal="left" vertical="center" wrapText="1"/>
      <protection/>
    </xf>
    <xf numFmtId="0" fontId="8" fillId="16" borderId="26" xfId="60" applyFont="1" applyFill="1" applyBorder="1" applyAlignment="1" applyProtection="1" quotePrefix="1">
      <alignment horizontal="center" vertical="center"/>
      <protection/>
    </xf>
    <xf numFmtId="0" fontId="10" fillId="16" borderId="32" xfId="60" applyFont="1" applyFill="1" applyBorder="1" applyAlignment="1" applyProtection="1">
      <alignment horizontal="left" vertical="center" wrapText="1"/>
      <protection/>
    </xf>
    <xf numFmtId="0" fontId="10" fillId="16" borderId="41" xfId="60" applyFont="1" applyFill="1" applyBorder="1" applyAlignment="1" applyProtection="1">
      <alignment horizontal="left" vertical="center" wrapText="1"/>
      <protection/>
    </xf>
    <xf numFmtId="0" fontId="10" fillId="16" borderId="28" xfId="60" applyFont="1" applyFill="1" applyBorder="1" applyAlignment="1" applyProtection="1">
      <alignment horizontal="left" vertical="center" wrapText="1"/>
      <protection/>
    </xf>
    <xf numFmtId="0" fontId="10" fillId="16" borderId="41" xfId="60" applyFont="1" applyFill="1" applyBorder="1" applyAlignment="1" applyProtection="1">
      <alignment horizontal="left" vertical="center" wrapText="1"/>
      <protection/>
    </xf>
    <xf numFmtId="0" fontId="8" fillId="16" borderId="26" xfId="60" applyFont="1" applyFill="1" applyBorder="1" applyAlignment="1" applyProtection="1">
      <alignment horizontal="center" vertical="center"/>
      <protection/>
    </xf>
    <xf numFmtId="0" fontId="10" fillId="16" borderId="28" xfId="52" applyFont="1" applyFill="1" applyBorder="1" applyAlignment="1" applyProtection="1">
      <alignment vertical="center" wrapText="1"/>
      <protection/>
    </xf>
    <xf numFmtId="0" fontId="10" fillId="16" borderId="73" xfId="52" applyFont="1" applyFill="1" applyBorder="1" applyAlignment="1" applyProtection="1">
      <alignment vertical="center" wrapText="1"/>
      <protection/>
    </xf>
    <xf numFmtId="189" fontId="11" fillId="16" borderId="10" xfId="60" applyNumberFormat="1" applyFont="1" applyFill="1" applyBorder="1" applyAlignment="1" applyProtection="1" quotePrefix="1">
      <alignment horizontal="right" vertical="center"/>
      <protection/>
    </xf>
    <xf numFmtId="0" fontId="10" fillId="16" borderId="0" xfId="52" applyFont="1" applyFill="1" applyBorder="1" applyAlignment="1" applyProtection="1">
      <alignment vertical="center" wrapText="1"/>
      <protection/>
    </xf>
    <xf numFmtId="3" fontId="8" fillId="16" borderId="82" xfId="52" applyNumberFormat="1" applyFont="1" applyFill="1" applyBorder="1" applyAlignment="1" applyProtection="1">
      <alignment horizontal="right" vertical="center"/>
      <protection/>
    </xf>
    <xf numFmtId="3" fontId="5" fillId="16" borderId="65" xfId="52" applyNumberFormat="1" applyFont="1" applyFill="1" applyBorder="1" applyAlignment="1" applyProtection="1">
      <alignment horizontal="right" vertical="center"/>
      <protection/>
    </xf>
    <xf numFmtId="3" fontId="5" fillId="16" borderId="10" xfId="52" applyNumberFormat="1" applyFont="1" applyFill="1" applyBorder="1" applyAlignment="1" applyProtection="1">
      <alignment horizontal="right" vertical="center"/>
      <protection/>
    </xf>
    <xf numFmtId="3" fontId="5" fillId="16" borderId="83" xfId="52" applyNumberFormat="1" applyFont="1" applyFill="1" applyBorder="1" applyAlignment="1" applyProtection="1">
      <alignment horizontal="right" vertical="center"/>
      <protection/>
    </xf>
    <xf numFmtId="0" fontId="10" fillId="16" borderId="78" xfId="52" applyFont="1" applyFill="1" applyBorder="1" applyAlignment="1" applyProtection="1">
      <alignment vertical="center" wrapText="1"/>
      <protection/>
    </xf>
    <xf numFmtId="0" fontId="10" fillId="16" borderId="68" xfId="52" applyFont="1" applyFill="1" applyBorder="1" applyAlignment="1" applyProtection="1">
      <alignment vertical="center" wrapText="1"/>
      <protection/>
    </xf>
    <xf numFmtId="0" fontId="10" fillId="16" borderId="48" xfId="60" applyFont="1" applyFill="1" applyBorder="1" applyAlignment="1" applyProtection="1">
      <alignment horizontal="left" vertical="center" wrapText="1"/>
      <protection/>
    </xf>
    <xf numFmtId="0" fontId="55" fillId="4" borderId="25" xfId="52" applyFont="1" applyFill="1" applyBorder="1" applyAlignment="1" applyProtection="1">
      <alignment vertical="center"/>
      <protection/>
    </xf>
    <xf numFmtId="0" fontId="5" fillId="16" borderId="28" xfId="52" applyFont="1" applyFill="1" applyBorder="1" applyAlignment="1" applyProtection="1">
      <alignment vertical="center" wrapText="1"/>
      <protection/>
    </xf>
    <xf numFmtId="0" fontId="5" fillId="16" borderId="32" xfId="52" applyFont="1" applyFill="1" applyBorder="1" applyAlignment="1" applyProtection="1">
      <alignment vertical="center" wrapText="1"/>
      <protection/>
    </xf>
    <xf numFmtId="0" fontId="5" fillId="16" borderId="41" xfId="52" applyFont="1" applyFill="1" applyBorder="1" applyAlignment="1" applyProtection="1">
      <alignment vertical="center" wrapText="1"/>
      <protection/>
    </xf>
    <xf numFmtId="186" fontId="5" fillId="16" borderId="26" xfId="60" applyNumberFormat="1" applyFont="1" applyFill="1" applyBorder="1" applyAlignment="1" applyProtection="1">
      <alignment horizontal="right" vertical="center"/>
      <protection/>
    </xf>
    <xf numFmtId="0" fontId="5" fillId="16" borderId="32" xfId="60" applyFont="1" applyFill="1" applyBorder="1" applyAlignment="1" applyProtection="1">
      <alignment horizontal="left" vertical="center" wrapText="1"/>
      <protection/>
    </xf>
    <xf numFmtId="0" fontId="10" fillId="16" borderId="28" xfId="60" applyFont="1" applyFill="1" applyBorder="1" applyAlignment="1" applyProtection="1">
      <alignment vertical="center" wrapText="1"/>
      <protection/>
    </xf>
    <xf numFmtId="189" fontId="55" fillId="4" borderId="40" xfId="60" applyNumberFormat="1" applyFont="1" applyFill="1" applyBorder="1" applyAlignment="1" applyProtection="1" quotePrefix="1">
      <alignment horizontal="right"/>
      <protection/>
    </xf>
    <xf numFmtId="186" fontId="5" fillId="16" borderId="26" xfId="60" applyNumberFormat="1" applyFont="1" applyFill="1" applyBorder="1" applyAlignment="1" applyProtection="1">
      <alignment horizontal="right"/>
      <protection/>
    </xf>
    <xf numFmtId="189" fontId="11" fillId="16" borderId="27" xfId="60" applyNumberFormat="1" applyFont="1" applyFill="1" applyBorder="1" applyAlignment="1" applyProtection="1" quotePrefix="1">
      <alignment horizontal="right" vertical="top"/>
      <protection/>
    </xf>
    <xf numFmtId="0" fontId="5" fillId="16" borderId="28" xfId="60" applyFont="1" applyFill="1" applyBorder="1" applyAlignment="1" applyProtection="1">
      <alignment vertical="top" wrapText="1"/>
      <protection/>
    </xf>
    <xf numFmtId="189" fontId="11" fillId="16" borderId="31" xfId="60" applyNumberFormat="1" applyFont="1" applyFill="1" applyBorder="1" applyAlignment="1" applyProtection="1" quotePrefix="1">
      <alignment horizontal="right" vertical="top"/>
      <protection/>
    </xf>
    <xf numFmtId="0" fontId="5" fillId="16" borderId="32" xfId="60" applyFont="1" applyFill="1" applyBorder="1" applyAlignment="1" applyProtection="1">
      <alignment vertical="top" wrapText="1"/>
      <protection/>
    </xf>
    <xf numFmtId="189" fontId="11" fillId="16" borderId="43" xfId="60" applyNumberFormat="1" applyFont="1" applyFill="1" applyBorder="1" applyAlignment="1" applyProtection="1" quotePrefix="1">
      <alignment horizontal="right" vertical="top"/>
      <protection/>
    </xf>
    <xf numFmtId="0" fontId="5" fillId="16" borderId="41" xfId="60" applyFont="1" applyFill="1" applyBorder="1" applyAlignment="1" applyProtection="1">
      <alignment vertical="top" wrapText="1"/>
      <protection/>
    </xf>
    <xf numFmtId="189" fontId="11" fillId="16" borderId="36" xfId="60" applyNumberFormat="1" applyFont="1" applyFill="1" applyBorder="1" applyAlignment="1" applyProtection="1" quotePrefix="1">
      <alignment horizontal="right" vertical="top"/>
      <protection/>
    </xf>
    <xf numFmtId="0" fontId="5" fillId="16" borderId="47" xfId="60" applyFont="1" applyFill="1" applyBorder="1" applyAlignment="1" applyProtection="1">
      <alignment vertical="top" wrapText="1"/>
      <protection/>
    </xf>
    <xf numFmtId="189" fontId="155" fillId="16" borderId="84" xfId="60" applyNumberFormat="1" applyFont="1" applyFill="1" applyBorder="1" applyAlignment="1" applyProtection="1" quotePrefix="1">
      <alignment horizontal="right" vertical="center"/>
      <protection/>
    </xf>
    <xf numFmtId="0" fontId="155" fillId="16" borderId="85" xfId="60" applyFont="1" applyFill="1" applyBorder="1" applyProtection="1">
      <alignment/>
      <protection/>
    </xf>
    <xf numFmtId="3" fontId="8" fillId="16" borderId="86" xfId="52" applyNumberFormat="1" applyFont="1" applyFill="1" applyBorder="1" applyAlignment="1" applyProtection="1">
      <alignment horizontal="right" vertical="center"/>
      <protection/>
    </xf>
    <xf numFmtId="3" fontId="5" fillId="16" borderId="87" xfId="52" applyNumberFormat="1" applyFont="1" applyFill="1" applyBorder="1" applyAlignment="1" applyProtection="1">
      <alignment horizontal="right" vertical="center"/>
      <protection/>
    </xf>
    <xf numFmtId="3" fontId="5" fillId="16" borderId="84" xfId="52" applyNumberFormat="1" applyFont="1" applyFill="1" applyBorder="1" applyAlignment="1" applyProtection="1">
      <alignment horizontal="right" vertical="center"/>
      <protection/>
    </xf>
    <xf numFmtId="3" fontId="5" fillId="16" borderId="88" xfId="52" applyNumberFormat="1" applyFont="1" applyFill="1" applyBorder="1" applyAlignment="1" applyProtection="1">
      <alignment horizontal="right" vertical="center"/>
      <protection/>
    </xf>
    <xf numFmtId="191" fontId="55" fillId="4" borderId="40" xfId="60" applyNumberFormat="1" applyFont="1" applyFill="1" applyBorder="1" applyAlignment="1" applyProtection="1">
      <alignment horizontal="right"/>
      <protection/>
    </xf>
    <xf numFmtId="3" fontId="54" fillId="4" borderId="17" xfId="52" applyNumberFormat="1" applyFont="1" applyFill="1" applyBorder="1" applyAlignment="1" applyProtection="1">
      <alignment horizontal="right" vertical="center"/>
      <protection/>
    </xf>
    <xf numFmtId="3" fontId="54" fillId="4" borderId="12" xfId="52" applyNumberFormat="1" applyFont="1" applyFill="1" applyBorder="1" applyAlignment="1" applyProtection="1">
      <alignment horizontal="right" vertical="center"/>
      <protection/>
    </xf>
    <xf numFmtId="3" fontId="54" fillId="4" borderId="18" xfId="52" applyNumberFormat="1" applyFont="1" applyFill="1" applyBorder="1" applyAlignment="1" applyProtection="1">
      <alignment horizontal="right" vertical="center"/>
      <protection/>
    </xf>
    <xf numFmtId="191" fontId="8" fillId="16" borderId="58" xfId="60" applyNumberFormat="1" applyFont="1" applyFill="1" applyBorder="1" applyAlignment="1" applyProtection="1" quotePrefix="1">
      <alignment horizontal="right" vertical="center"/>
      <protection/>
    </xf>
    <xf numFmtId="0" fontId="8" fillId="16" borderId="59" xfId="52" applyFont="1" applyFill="1" applyBorder="1" applyAlignment="1" applyProtection="1">
      <alignment vertical="center"/>
      <protection/>
    </xf>
    <xf numFmtId="0" fontId="8" fillId="16" borderId="0" xfId="52" applyFont="1" applyFill="1" applyBorder="1" applyAlignment="1" applyProtection="1">
      <alignment vertical="center" wrapText="1"/>
      <protection/>
    </xf>
    <xf numFmtId="3" fontId="5" fillId="16" borderId="11" xfId="52" applyNumberFormat="1" applyFont="1" applyFill="1" applyBorder="1" applyAlignment="1" applyProtection="1">
      <alignment horizontal="right" vertical="center"/>
      <protection/>
    </xf>
    <xf numFmtId="191" fontId="8" fillId="16" borderId="26" xfId="60" applyNumberFormat="1" applyFont="1" applyFill="1" applyBorder="1" applyAlignment="1" applyProtection="1" quotePrefix="1">
      <alignment horizontal="right" vertical="center"/>
      <protection/>
    </xf>
    <xf numFmtId="0" fontId="5" fillId="16" borderId="0" xfId="52" applyFont="1" applyFill="1" applyBorder="1" applyAlignment="1" applyProtection="1">
      <alignment vertical="center"/>
      <protection/>
    </xf>
    <xf numFmtId="191" fontId="156" fillId="7" borderId="49" xfId="60" applyNumberFormat="1" applyFont="1" applyFill="1" applyBorder="1" applyAlignment="1" applyProtection="1">
      <alignment horizontal="right" vertical="center"/>
      <protection/>
    </xf>
    <xf numFmtId="0" fontId="152" fillId="7" borderId="50" xfId="60" applyFont="1" applyFill="1" applyBorder="1" applyAlignment="1" applyProtection="1">
      <alignment horizontal="right" vertical="center"/>
      <protection/>
    </xf>
    <xf numFmtId="0" fontId="55" fillId="7" borderId="51" xfId="62" applyFont="1" applyFill="1" applyBorder="1" applyAlignment="1" applyProtection="1">
      <alignment horizontal="center" vertical="center" wrapText="1"/>
      <protection/>
    </xf>
    <xf numFmtId="3" fontId="55" fillId="7" borderId="89" xfId="52" applyNumberFormat="1" applyFont="1" applyFill="1" applyBorder="1" applyAlignment="1" applyProtection="1">
      <alignment horizontal="right" vertical="center"/>
      <protection/>
    </xf>
    <xf numFmtId="3" fontId="54" fillId="7" borderId="49" xfId="52" applyNumberFormat="1" applyFont="1" applyFill="1" applyBorder="1" applyAlignment="1" applyProtection="1">
      <alignment horizontal="right" vertical="center"/>
      <protection/>
    </xf>
    <xf numFmtId="3" fontId="54" fillId="7" borderId="50" xfId="52" applyNumberFormat="1" applyFont="1" applyFill="1" applyBorder="1" applyAlignment="1" applyProtection="1">
      <alignment horizontal="right" vertical="center"/>
      <protection/>
    </xf>
    <xf numFmtId="3" fontId="54" fillId="7" borderId="51" xfId="52" applyNumberFormat="1" applyFont="1" applyFill="1" applyBorder="1" applyAlignment="1" applyProtection="1">
      <alignment horizontal="right" vertical="center"/>
      <protection/>
    </xf>
    <xf numFmtId="0" fontId="8" fillId="16" borderId="0" xfId="60" applyFont="1" applyFill="1" applyBorder="1" applyAlignment="1" applyProtection="1">
      <alignment horizontal="center" vertical="center"/>
      <protection/>
    </xf>
    <xf numFmtId="0" fontId="5" fillId="16" borderId="0" xfId="52" applyFont="1" applyFill="1" applyBorder="1" applyAlignment="1" applyProtection="1">
      <alignment vertical="center" wrapText="1"/>
      <protection/>
    </xf>
    <xf numFmtId="0" fontId="5" fillId="22" borderId="0" xfId="52" applyFont="1" applyFill="1" applyAlignment="1" applyProtection="1">
      <alignment vertical="center"/>
      <protection/>
    </xf>
    <xf numFmtId="0" fontId="5" fillId="22" borderId="0" xfId="52" applyFont="1" applyFill="1" applyBorder="1" applyAlignment="1" applyProtection="1">
      <alignment vertical="center"/>
      <protection/>
    </xf>
    <xf numFmtId="0" fontId="5" fillId="22" borderId="0" xfId="52" applyFont="1" applyFill="1" applyBorder="1" applyAlignment="1" applyProtection="1">
      <alignment vertical="center" wrapText="1"/>
      <protection/>
    </xf>
    <xf numFmtId="3" fontId="5" fillId="22" borderId="0" xfId="52" applyNumberFormat="1" applyFont="1" applyFill="1" applyAlignment="1" applyProtection="1">
      <alignment horizontal="right" vertical="center"/>
      <protection/>
    </xf>
    <xf numFmtId="0" fontId="5" fillId="23" borderId="0" xfId="52" applyFont="1" applyFill="1" applyAlignment="1">
      <alignment vertical="center"/>
      <protection/>
    </xf>
    <xf numFmtId="0" fontId="13" fillId="16" borderId="0" xfId="52" applyFont="1" applyFill="1" applyAlignment="1" applyProtection="1">
      <alignment horizontal="left" vertical="center"/>
      <protection/>
    </xf>
    <xf numFmtId="187" fontId="157" fillId="4" borderId="13" xfId="52" applyNumberFormat="1" applyFont="1" applyFill="1" applyBorder="1" applyAlignment="1" applyProtection="1">
      <alignment horizontal="center" vertical="center"/>
      <protection/>
    </xf>
    <xf numFmtId="0" fontId="13" fillId="23" borderId="0" xfId="52" applyFont="1" applyFill="1" applyAlignment="1">
      <alignment vertical="center"/>
      <protection/>
    </xf>
    <xf numFmtId="3" fontId="5" fillId="16" borderId="0" xfId="52" applyNumberFormat="1" applyFont="1" applyFill="1" applyAlignment="1" applyProtection="1" quotePrefix="1">
      <alignment horizontal="right" vertical="center"/>
      <protection/>
    </xf>
    <xf numFmtId="0" fontId="13" fillId="16" borderId="0" xfId="52" applyFont="1" applyFill="1" applyAlignment="1" applyProtection="1">
      <alignment horizontal="center" vertical="center"/>
      <protection/>
    </xf>
    <xf numFmtId="0" fontId="13" fillId="0" borderId="0" xfId="52" applyFont="1" applyAlignment="1" applyProtection="1" quotePrefix="1">
      <alignment vertical="center"/>
      <protection/>
    </xf>
    <xf numFmtId="188" fontId="5" fillId="16" borderId="0" xfId="52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45" fillId="4" borderId="12" xfId="52" applyFont="1" applyFill="1" applyBorder="1" applyAlignment="1" applyProtection="1">
      <alignment horizontal="center" vertical="center"/>
      <protection/>
    </xf>
    <xf numFmtId="0" fontId="81" fillId="23" borderId="14" xfId="52" applyFont="1" applyFill="1" applyBorder="1" applyAlignment="1" applyProtection="1">
      <alignment vertical="center"/>
      <protection/>
    </xf>
    <xf numFmtId="0" fontId="81" fillId="23" borderId="15" xfId="52" applyFont="1" applyFill="1" applyBorder="1" applyAlignment="1" applyProtection="1">
      <alignment horizontal="center" vertical="center"/>
      <protection/>
    </xf>
    <xf numFmtId="0" fontId="82" fillId="23" borderId="16" xfId="52" applyFont="1" applyFill="1" applyBorder="1" applyAlignment="1" applyProtection="1">
      <alignment horizontal="center" vertical="center" wrapText="1"/>
      <protection/>
    </xf>
    <xf numFmtId="0" fontId="158" fillId="23" borderId="23" xfId="52" applyFont="1" applyFill="1" applyBorder="1" applyAlignment="1" applyProtection="1" quotePrefix="1">
      <alignment horizontal="center" vertical="center"/>
      <protection/>
    </xf>
    <xf numFmtId="0" fontId="158" fillId="23" borderId="24" xfId="52" applyFont="1" applyFill="1" applyBorder="1" applyAlignment="1" applyProtection="1">
      <alignment horizontal="center" vertical="center"/>
      <protection/>
    </xf>
    <xf numFmtId="0" fontId="159" fillId="0" borderId="91" xfId="60" applyFont="1" applyFill="1" applyBorder="1" applyAlignment="1" applyProtection="1">
      <alignment horizontal="center" vertical="center" wrapText="1"/>
      <protection/>
    </xf>
    <xf numFmtId="1" fontId="82" fillId="5" borderId="23" xfId="52" applyNumberFormat="1" applyFont="1" applyFill="1" applyBorder="1" applyAlignment="1" applyProtection="1">
      <alignment horizontal="center" vertical="center" wrapText="1"/>
      <protection/>
    </xf>
    <xf numFmtId="1" fontId="82" fillId="5" borderId="92" xfId="52" applyNumberFormat="1" applyFont="1" applyFill="1" applyBorder="1" applyAlignment="1" applyProtection="1">
      <alignment horizontal="center" vertical="center" wrapText="1"/>
      <protection/>
    </xf>
    <xf numFmtId="1" fontId="82" fillId="5" borderId="22" xfId="52" applyNumberFormat="1" applyFont="1" applyFill="1" applyBorder="1" applyAlignment="1" applyProtection="1">
      <alignment horizontal="center" vertical="center" wrapText="1"/>
      <protection/>
    </xf>
    <xf numFmtId="0" fontId="101" fillId="23" borderId="19" xfId="52" applyFont="1" applyFill="1" applyBorder="1" applyAlignment="1" applyProtection="1">
      <alignment horizontal="center" vertical="center" wrapText="1"/>
      <protection/>
    </xf>
    <xf numFmtId="0" fontId="160" fillId="4" borderId="61" xfId="60" applyFont="1" applyFill="1" applyBorder="1" applyAlignment="1" applyProtection="1">
      <alignment horizontal="left" vertical="center"/>
      <protection/>
    </xf>
    <xf numFmtId="1" fontId="5" fillId="4" borderId="13" xfId="52" applyNumberFormat="1" applyFont="1" applyFill="1" applyBorder="1" applyAlignment="1" applyProtection="1">
      <alignment horizontal="left" vertical="center" wrapText="1"/>
      <protection/>
    </xf>
    <xf numFmtId="1" fontId="81" fillId="16" borderId="18" xfId="52" applyNumberFormat="1" applyFont="1" applyFill="1" applyBorder="1" applyAlignment="1" applyProtection="1">
      <alignment horizontal="left" vertical="center" wrapText="1"/>
      <protection/>
    </xf>
    <xf numFmtId="3" fontId="47" fillId="16" borderId="61" xfId="52" applyNumberFormat="1" applyFont="1" applyFill="1" applyBorder="1" applyAlignment="1" quotePrefix="1">
      <alignment horizontal="center" vertical="center"/>
      <protection/>
    </xf>
    <xf numFmtId="3" fontId="48" fillId="16" borderId="17" xfId="52" applyNumberFormat="1" applyFont="1" applyFill="1" applyBorder="1" applyAlignment="1" quotePrefix="1">
      <alignment horizontal="center" vertical="center"/>
      <protection/>
    </xf>
    <xf numFmtId="3" fontId="48" fillId="16" borderId="12" xfId="52" applyNumberFormat="1" applyFont="1" applyFill="1" applyBorder="1" applyAlignment="1" applyProtection="1" quotePrefix="1">
      <alignment horizontal="center" vertical="center"/>
      <protection/>
    </xf>
    <xf numFmtId="3" fontId="20" fillId="16" borderId="18" xfId="52" applyNumberFormat="1" applyFont="1" applyFill="1" applyBorder="1" applyAlignment="1" applyProtection="1" quotePrefix="1">
      <alignment horizontal="center" vertical="center"/>
      <protection/>
    </xf>
    <xf numFmtId="3" fontId="25" fillId="16" borderId="61" xfId="52" applyNumberFormat="1" applyFont="1" applyFill="1" applyBorder="1" applyAlignment="1" applyProtection="1" quotePrefix="1">
      <alignment horizontal="center" vertical="center"/>
      <protection/>
    </xf>
    <xf numFmtId="0" fontId="158" fillId="16" borderId="20" xfId="60" applyFont="1" applyFill="1" applyBorder="1" applyAlignment="1" applyProtection="1">
      <alignment horizontal="left" vertical="center"/>
      <protection/>
    </xf>
    <xf numFmtId="1" fontId="5" fillId="16" borderId="21" xfId="52" applyNumberFormat="1" applyFont="1" applyFill="1" applyBorder="1" applyAlignment="1" applyProtection="1">
      <alignment horizontal="center" vertical="center"/>
      <protection/>
    </xf>
    <xf numFmtId="0" fontId="10" fillId="16" borderId="21" xfId="60" applyFont="1" applyFill="1" applyBorder="1" applyAlignment="1" applyProtection="1">
      <alignment horizontal="left" vertical="center" wrapText="1"/>
      <protection/>
    </xf>
    <xf numFmtId="3" fontId="5" fillId="16" borderId="26" xfId="52" applyNumberFormat="1" applyFont="1" applyFill="1" applyBorder="1" applyAlignment="1">
      <alignment horizontal="right" vertical="center"/>
      <protection/>
    </xf>
    <xf numFmtId="3" fontId="5" fillId="16" borderId="0" xfId="52" applyNumberFormat="1" applyFont="1" applyFill="1" applyBorder="1" applyAlignment="1">
      <alignment horizontal="right" vertical="center"/>
      <protection/>
    </xf>
    <xf numFmtId="189" fontId="82" fillId="5" borderId="40" xfId="60" applyNumberFormat="1" applyFont="1" applyFill="1" applyBorder="1" applyAlignment="1" applyProtection="1" quotePrefix="1">
      <alignment horizontal="right" vertical="center"/>
      <protection/>
    </xf>
    <xf numFmtId="3" fontId="80" fillId="5" borderId="17" xfId="52" applyNumberFormat="1" applyFont="1" applyFill="1" applyBorder="1" applyAlignment="1" applyProtection="1">
      <alignment vertical="center"/>
      <protection/>
    </xf>
    <xf numFmtId="3" fontId="80" fillId="5" borderId="12" xfId="52" applyNumberFormat="1" applyFont="1" applyFill="1" applyBorder="1" applyAlignment="1" applyProtection="1">
      <alignment vertical="center"/>
      <protection/>
    </xf>
    <xf numFmtId="3" fontId="80" fillId="5" borderId="18" xfId="52" applyNumberFormat="1" applyFont="1" applyFill="1" applyBorder="1" applyAlignment="1" applyProtection="1">
      <alignment vertical="center"/>
      <protection/>
    </xf>
    <xf numFmtId="0" fontId="5" fillId="16" borderId="32" xfId="60" applyFont="1" applyFill="1" applyBorder="1" applyAlignment="1" quotePrefix="1">
      <alignment horizontal="left" vertical="center" wrapText="1"/>
      <protection/>
    </xf>
    <xf numFmtId="189" fontId="11" fillId="16" borderId="72" xfId="60" applyNumberFormat="1" applyFont="1" applyFill="1" applyBorder="1" applyAlignment="1" quotePrefix="1">
      <alignment horizontal="right" vertical="center"/>
      <protection/>
    </xf>
    <xf numFmtId="0" fontId="5" fillId="16" borderId="73" xfId="60" applyFont="1" applyFill="1" applyBorder="1" applyAlignment="1">
      <alignment horizontal="left" vertical="center" wrapText="1"/>
      <protection/>
    </xf>
    <xf numFmtId="3" fontId="5" fillId="16" borderId="75" xfId="52" applyNumberFormat="1" applyFont="1" applyFill="1" applyBorder="1" applyAlignment="1" applyProtection="1">
      <alignment horizontal="right" vertical="center"/>
      <protection locked="0"/>
    </xf>
    <xf numFmtId="3" fontId="5" fillId="16" borderId="72" xfId="52" applyNumberFormat="1" applyFont="1" applyFill="1" applyBorder="1" applyAlignment="1" applyProtection="1">
      <alignment horizontal="right" vertical="center"/>
      <protection locked="0"/>
    </xf>
    <xf numFmtId="196" fontId="80" fillId="5" borderId="76" xfId="52" applyNumberFormat="1" applyFont="1" applyFill="1" applyBorder="1" applyAlignment="1" applyProtection="1">
      <alignment horizontal="center" vertical="center"/>
      <protection/>
    </xf>
    <xf numFmtId="189" fontId="11" fillId="16" borderId="67" xfId="60" applyNumberFormat="1" applyFont="1" applyFill="1" applyBorder="1" applyAlignment="1" quotePrefix="1">
      <alignment horizontal="right" vertical="center"/>
      <protection/>
    </xf>
    <xf numFmtId="0" fontId="5" fillId="16" borderId="68" xfId="60" applyFont="1" applyFill="1" applyBorder="1" applyAlignment="1">
      <alignment horizontal="left" vertical="center" wrapText="1"/>
      <protection/>
    </xf>
    <xf numFmtId="3" fontId="5" fillId="16" borderId="70" xfId="52" applyNumberFormat="1" applyFont="1" applyFill="1" applyBorder="1" applyAlignment="1" applyProtection="1">
      <alignment horizontal="right" vertical="center"/>
      <protection locked="0"/>
    </xf>
    <xf numFmtId="3" fontId="5" fillId="16" borderId="67" xfId="52" applyNumberFormat="1" applyFont="1" applyFill="1" applyBorder="1" applyAlignment="1" applyProtection="1">
      <alignment horizontal="right" vertical="center"/>
      <protection locked="0"/>
    </xf>
    <xf numFmtId="196" fontId="80" fillId="5" borderId="71" xfId="52" applyNumberFormat="1" applyFont="1" applyFill="1" applyBorder="1" applyAlignment="1" applyProtection="1">
      <alignment horizontal="center" vertical="center"/>
      <protection/>
    </xf>
    <xf numFmtId="0" fontId="5" fillId="16" borderId="34" xfId="60" applyFont="1" applyFill="1" applyBorder="1" applyAlignment="1">
      <alignment horizontal="left" vertical="center" wrapText="1"/>
      <protection/>
    </xf>
    <xf numFmtId="189" fontId="82" fillId="5" borderId="40" xfId="60" applyNumberFormat="1" applyFont="1" applyFill="1" applyBorder="1" applyAlignment="1" quotePrefix="1">
      <alignment horizontal="right" vertical="center"/>
      <protection/>
    </xf>
    <xf numFmtId="3" fontId="80" fillId="5" borderId="17" xfId="52" applyNumberFormat="1" applyFont="1" applyFill="1" applyBorder="1" applyAlignment="1">
      <alignment vertical="center"/>
      <protection/>
    </xf>
    <xf numFmtId="3" fontId="80" fillId="5" borderId="13" xfId="52" applyNumberFormat="1" applyFont="1" applyFill="1" applyBorder="1" applyAlignment="1">
      <alignment vertical="center"/>
      <protection/>
    </xf>
    <xf numFmtId="189" fontId="11" fillId="16" borderId="93" xfId="60" applyNumberFormat="1" applyFont="1" applyFill="1" applyBorder="1" applyAlignment="1" quotePrefix="1">
      <alignment horizontal="right" vertical="center"/>
      <protection/>
    </xf>
    <xf numFmtId="0" fontId="5" fillId="16" borderId="59" xfId="60" applyFont="1" applyFill="1" applyBorder="1" applyAlignment="1">
      <alignment horizontal="left" vertical="center" wrapText="1"/>
      <protection/>
    </xf>
    <xf numFmtId="3" fontId="5" fillId="16" borderId="94" xfId="52" applyNumberFormat="1" applyFont="1" applyFill="1" applyBorder="1" applyAlignment="1" applyProtection="1">
      <alignment horizontal="right" vertical="center"/>
      <protection locked="0"/>
    </xf>
    <xf numFmtId="3" fontId="5" fillId="16" borderId="93" xfId="52" applyNumberFormat="1" applyFont="1" applyFill="1" applyBorder="1" applyAlignment="1" applyProtection="1">
      <alignment horizontal="right" vertical="center"/>
      <protection locked="0"/>
    </xf>
    <xf numFmtId="189" fontId="5" fillId="16" borderId="26" xfId="60" applyNumberFormat="1" applyFont="1" applyFill="1" applyBorder="1" applyAlignment="1">
      <alignment horizontal="right" vertical="center"/>
      <protection/>
    </xf>
    <xf numFmtId="0" fontId="5" fillId="16" borderId="68" xfId="60" applyFont="1" applyFill="1" applyBorder="1" applyAlignment="1">
      <alignment horizontal="left" vertical="center" wrapText="1"/>
      <protection/>
    </xf>
    <xf numFmtId="0" fontId="5" fillId="16" borderId="73" xfId="60" applyFont="1" applyFill="1" applyBorder="1" applyAlignment="1">
      <alignment horizontal="left" vertical="center" wrapText="1"/>
      <protection/>
    </xf>
    <xf numFmtId="189" fontId="11" fillId="16" borderId="10" xfId="60" applyNumberFormat="1" applyFont="1" applyFill="1" applyBorder="1" applyAlignment="1" quotePrefix="1">
      <alignment horizontal="right" vertical="center"/>
      <protection/>
    </xf>
    <xf numFmtId="0" fontId="5" fillId="16" borderId="0" xfId="60" applyFont="1" applyFill="1" applyBorder="1" applyAlignment="1">
      <alignment horizontal="left" vertical="center" wrapText="1"/>
      <protection/>
    </xf>
    <xf numFmtId="3" fontId="5" fillId="16" borderId="23" xfId="52" applyNumberFormat="1" applyFont="1" applyFill="1" applyBorder="1" applyAlignment="1" applyProtection="1">
      <alignment horizontal="right" vertical="center"/>
      <protection locked="0"/>
    </xf>
    <xf numFmtId="3" fontId="5" fillId="16" borderId="24" xfId="52" applyNumberFormat="1" applyFont="1" applyFill="1" applyBorder="1" applyAlignment="1" applyProtection="1">
      <alignment horizontal="right" vertical="center"/>
      <protection locked="0"/>
    </xf>
    <xf numFmtId="196" fontId="80" fillId="5" borderId="22" xfId="52" applyNumberFormat="1" applyFont="1" applyFill="1" applyBorder="1" applyAlignment="1" applyProtection="1">
      <alignment horizontal="center" vertical="center"/>
      <protection/>
    </xf>
    <xf numFmtId="3" fontId="80" fillId="5" borderId="12" xfId="52" applyNumberFormat="1" applyFont="1" applyFill="1" applyBorder="1" applyAlignment="1">
      <alignment vertical="center"/>
      <protection/>
    </xf>
    <xf numFmtId="0" fontId="5" fillId="16" borderId="41" xfId="60" applyFont="1" applyFill="1" applyBorder="1" applyAlignment="1">
      <alignment horizontal="left" vertical="center" wrapText="1"/>
      <protection/>
    </xf>
    <xf numFmtId="0" fontId="5" fillId="16" borderId="48" xfId="60" applyFont="1" applyFill="1" applyBorder="1" applyAlignment="1">
      <alignment vertical="center" wrapText="1"/>
      <protection/>
    </xf>
    <xf numFmtId="0" fontId="5" fillId="16" borderId="26" xfId="60" applyFont="1" applyFill="1" applyBorder="1" applyAlignment="1">
      <alignment vertical="center"/>
      <protection/>
    </xf>
    <xf numFmtId="0" fontId="5" fillId="16" borderId="28" xfId="60" applyFont="1" applyFill="1" applyBorder="1" applyAlignment="1" quotePrefix="1">
      <alignment horizontal="left" vertical="center" wrapText="1"/>
      <protection/>
    </xf>
    <xf numFmtId="0" fontId="5" fillId="16" borderId="41" xfId="60" applyFont="1" applyFill="1" applyBorder="1" applyAlignment="1" quotePrefix="1">
      <alignment vertical="center" wrapText="1"/>
      <protection/>
    </xf>
    <xf numFmtId="189" fontId="11" fillId="16" borderId="27" xfId="60" applyNumberFormat="1" applyFont="1" applyFill="1" applyBorder="1" applyAlignment="1" quotePrefix="1">
      <alignment horizontal="right"/>
      <protection/>
    </xf>
    <xf numFmtId="0" fontId="5" fillId="16" borderId="28" xfId="60" applyFont="1" applyFill="1" applyBorder="1" applyAlignment="1" quotePrefix="1">
      <alignment horizontal="left"/>
      <protection/>
    </xf>
    <xf numFmtId="189" fontId="11" fillId="16" borderId="43" xfId="60" applyNumberFormat="1" applyFont="1" applyFill="1" applyBorder="1" applyAlignment="1" quotePrefix="1">
      <alignment horizontal="right"/>
      <protection/>
    </xf>
    <xf numFmtId="0" fontId="5" fillId="16" borderId="41" xfId="60" applyFont="1" applyFill="1" applyBorder="1" quotePrefix="1">
      <alignment/>
      <protection/>
    </xf>
    <xf numFmtId="3" fontId="80" fillId="5" borderId="17" xfId="52" applyNumberFormat="1" applyFont="1" applyFill="1" applyBorder="1" applyAlignment="1" applyProtection="1">
      <alignment vertical="center"/>
      <protection locked="0"/>
    </xf>
    <xf numFmtId="3" fontId="80" fillId="5" borderId="12" xfId="52" applyNumberFormat="1" applyFont="1" applyFill="1" applyBorder="1" applyAlignment="1" applyProtection="1">
      <alignment vertical="center"/>
      <protection locked="0"/>
    </xf>
    <xf numFmtId="189" fontId="11" fillId="16" borderId="27" xfId="60" applyNumberFormat="1" applyFont="1" applyFill="1" applyBorder="1" applyAlignment="1">
      <alignment horizontal="right" vertical="center"/>
      <protection/>
    </xf>
    <xf numFmtId="196" fontId="80" fillId="5" borderId="29" xfId="52" applyNumberFormat="1" applyFont="1" applyFill="1" applyBorder="1" applyAlignment="1" applyProtection="1">
      <alignment horizontal="center" vertical="center"/>
      <protection/>
    </xf>
    <xf numFmtId="196" fontId="80" fillId="5" borderId="27" xfId="52" applyNumberFormat="1" applyFont="1" applyFill="1" applyBorder="1" applyAlignment="1" applyProtection="1">
      <alignment horizontal="center" vertical="center"/>
      <protection/>
    </xf>
    <xf numFmtId="196" fontId="80" fillId="5" borderId="33" xfId="52" applyNumberFormat="1" applyFont="1" applyFill="1" applyBorder="1" applyAlignment="1" applyProtection="1">
      <alignment horizontal="center" vertical="center"/>
      <protection/>
    </xf>
    <xf numFmtId="196" fontId="80" fillId="5" borderId="31" xfId="52" applyNumberFormat="1" applyFont="1" applyFill="1" applyBorder="1" applyAlignment="1" applyProtection="1">
      <alignment horizontal="center" vertical="center"/>
      <protection/>
    </xf>
    <xf numFmtId="196" fontId="80" fillId="5" borderId="42" xfId="52" applyNumberFormat="1" applyFont="1" applyFill="1" applyBorder="1" applyAlignment="1" applyProtection="1">
      <alignment horizontal="center" vertical="center"/>
      <protection/>
    </xf>
    <xf numFmtId="196" fontId="80" fillId="5" borderId="43" xfId="52" applyNumberFormat="1" applyFont="1" applyFill="1" applyBorder="1" applyAlignment="1" applyProtection="1">
      <alignment horizontal="center" vertical="center"/>
      <protection/>
    </xf>
    <xf numFmtId="0" fontId="161" fillId="23" borderId="49" xfId="60" applyFont="1" applyFill="1" applyBorder="1" applyAlignment="1" quotePrefix="1">
      <alignment horizontal="right" vertical="center"/>
      <protection/>
    </xf>
    <xf numFmtId="0" fontId="158" fillId="23" borderId="50" xfId="60" applyFont="1" applyFill="1" applyBorder="1" applyAlignment="1">
      <alignment horizontal="right" vertical="center"/>
      <protection/>
    </xf>
    <xf numFmtId="0" fontId="82" fillId="23" borderId="51" xfId="60" applyFont="1" applyFill="1" applyBorder="1" applyAlignment="1">
      <alignment horizontal="center" vertical="center" wrapText="1"/>
      <protection/>
    </xf>
    <xf numFmtId="3" fontId="80" fillId="23" borderId="49" xfId="52" applyNumberFormat="1" applyFont="1" applyFill="1" applyBorder="1" applyAlignment="1">
      <alignment vertical="center"/>
      <protection/>
    </xf>
    <xf numFmtId="3" fontId="80" fillId="23" borderId="50" xfId="52" applyNumberFormat="1" applyFont="1" applyFill="1" applyBorder="1" applyAlignment="1">
      <alignment vertical="center"/>
      <protection/>
    </xf>
    <xf numFmtId="0" fontId="160" fillId="4" borderId="82" xfId="60" applyFont="1" applyFill="1" applyBorder="1" applyAlignment="1">
      <alignment horizontal="left" vertical="center"/>
      <protection/>
    </xf>
    <xf numFmtId="1" fontId="5" fillId="4" borderId="95" xfId="52" applyNumberFormat="1" applyFont="1" applyFill="1" applyBorder="1" applyAlignment="1">
      <alignment horizontal="left" vertical="center" wrapText="1"/>
      <protection/>
    </xf>
    <xf numFmtId="1" fontId="81" fillId="16" borderId="96" xfId="52" applyNumberFormat="1" applyFont="1" applyFill="1" applyBorder="1" applyAlignment="1">
      <alignment horizontal="left" vertical="center" wrapText="1"/>
      <protection/>
    </xf>
    <xf numFmtId="3" fontId="5" fillId="16" borderId="0" xfId="52" applyNumberFormat="1" applyFont="1" applyFill="1" applyBorder="1" applyAlignment="1">
      <alignment vertical="center"/>
      <protection/>
    </xf>
    <xf numFmtId="3" fontId="5" fillId="16" borderId="11" xfId="52" applyNumberFormat="1" applyFont="1" applyFill="1" applyBorder="1" applyAlignment="1" applyProtection="1">
      <alignment vertical="center"/>
      <protection/>
    </xf>
    <xf numFmtId="3" fontId="5" fillId="16" borderId="0" xfId="52" applyNumberFormat="1" applyFont="1" applyFill="1" applyBorder="1" applyAlignment="1" applyProtection="1">
      <alignment vertical="center"/>
      <protection/>
    </xf>
    <xf numFmtId="189" fontId="8" fillId="16" borderId="40" xfId="60" applyNumberFormat="1" applyFont="1" applyFill="1" applyBorder="1" applyAlignment="1" quotePrefix="1">
      <alignment horizontal="right" vertical="center"/>
      <protection/>
    </xf>
    <xf numFmtId="1" fontId="5" fillId="16" borderId="25" xfId="52" applyNumberFormat="1" applyFont="1" applyFill="1" applyBorder="1" applyAlignment="1">
      <alignment horizontal="left" vertical="center" wrapText="1"/>
      <protection/>
    </xf>
    <xf numFmtId="0" fontId="10" fillId="16" borderId="25" xfId="60" applyFont="1" applyFill="1" applyBorder="1" applyAlignment="1">
      <alignment horizontal="left" vertical="center" wrapText="1"/>
      <protection/>
    </xf>
    <xf numFmtId="3" fontId="5" fillId="16" borderId="25" xfId="52" applyNumberFormat="1" applyFont="1" applyFill="1" applyBorder="1" applyAlignment="1">
      <alignment vertical="center"/>
      <protection/>
    </xf>
    <xf numFmtId="3" fontId="5" fillId="16" borderId="97" xfId="52" applyNumberFormat="1" applyFont="1" applyFill="1" applyBorder="1" applyAlignment="1" applyProtection="1">
      <alignment vertical="center"/>
      <protection/>
    </xf>
    <xf numFmtId="3" fontId="5" fillId="16" borderId="25" xfId="52" applyNumberFormat="1" applyFont="1" applyFill="1" applyBorder="1" applyAlignment="1" applyProtection="1">
      <alignment vertical="center"/>
      <protection/>
    </xf>
    <xf numFmtId="0" fontId="161" fillId="23" borderId="49" xfId="60" applyFont="1" applyFill="1" applyBorder="1" applyAlignment="1" applyProtection="1" quotePrefix="1">
      <alignment horizontal="right" vertical="center"/>
      <protection/>
    </xf>
    <xf numFmtId="0" fontId="158" fillId="23" borderId="50" xfId="60" applyFont="1" applyFill="1" applyBorder="1" applyAlignment="1" applyProtection="1">
      <alignment horizontal="right" vertical="center"/>
      <protection/>
    </xf>
    <xf numFmtId="0" fontId="82" fillId="23" borderId="51" xfId="60" applyFont="1" applyFill="1" applyBorder="1" applyAlignment="1" applyProtection="1">
      <alignment horizontal="center" vertical="center" wrapText="1"/>
      <protection/>
    </xf>
    <xf numFmtId="3" fontId="82" fillId="23" borderId="89" xfId="52" applyNumberFormat="1" applyFont="1" applyFill="1" applyBorder="1" applyAlignment="1" applyProtection="1">
      <alignment vertical="center"/>
      <protection/>
    </xf>
    <xf numFmtId="3" fontId="80" fillId="23" borderId="49" xfId="52" applyNumberFormat="1" applyFont="1" applyFill="1" applyBorder="1" applyAlignment="1" applyProtection="1">
      <alignment vertical="center"/>
      <protection/>
    </xf>
    <xf numFmtId="3" fontId="80" fillId="23" borderId="50" xfId="52" applyNumberFormat="1" applyFont="1" applyFill="1" applyBorder="1" applyAlignment="1" applyProtection="1">
      <alignment vertical="center"/>
      <protection/>
    </xf>
    <xf numFmtId="3" fontId="80" fillId="23" borderId="51" xfId="52" applyNumberFormat="1" applyFont="1" applyFill="1" applyBorder="1" applyAlignment="1" applyProtection="1">
      <alignment vertical="center"/>
      <protection/>
    </xf>
    <xf numFmtId="0" fontId="5" fillId="23" borderId="0" xfId="52" applyFont="1" applyFill="1" applyAlignment="1" applyProtection="1">
      <alignment vertical="center"/>
      <protection/>
    </xf>
    <xf numFmtId="0" fontId="5" fillId="23" borderId="0" xfId="52" applyFont="1" applyFill="1" applyAlignment="1" applyProtection="1">
      <alignment vertical="center" wrapText="1"/>
      <protection/>
    </xf>
    <xf numFmtId="0" fontId="5" fillId="24" borderId="0" xfId="52" applyFont="1" applyFill="1" applyAlignment="1">
      <alignment vertical="center"/>
      <protection/>
    </xf>
    <xf numFmtId="0" fontId="13" fillId="16" borderId="0" xfId="0" applyFont="1" applyFill="1" applyBorder="1" applyAlignment="1" applyProtection="1">
      <alignment horizontal="right" wrapText="1"/>
      <protection/>
    </xf>
    <xf numFmtId="0" fontId="5" fillId="16" borderId="0" xfId="52" applyFont="1" applyFill="1" applyBorder="1" applyAlignment="1" applyProtection="1" quotePrefix="1">
      <alignment horizontal="center" vertical="center"/>
      <protection/>
    </xf>
    <xf numFmtId="0" fontId="5" fillId="0" borderId="0" xfId="52" applyFont="1" applyAlignment="1" applyProtection="1">
      <alignment vertical="center" wrapText="1"/>
      <protection/>
    </xf>
    <xf numFmtId="0" fontId="5" fillId="16" borderId="0" xfId="52" applyFont="1" applyFill="1" applyBorder="1" applyAlignment="1" applyProtection="1" quotePrefix="1">
      <alignment horizontal="center" vertical="center" wrapText="1"/>
      <protection/>
    </xf>
    <xf numFmtId="0" fontId="13" fillId="7" borderId="98" xfId="52" applyFont="1" applyFill="1" applyBorder="1" applyAlignment="1" applyProtection="1" quotePrefix="1">
      <alignment horizontal="center" vertical="center" wrapText="1"/>
      <protection/>
    </xf>
    <xf numFmtId="1" fontId="13" fillId="16" borderId="23" xfId="52" applyNumberFormat="1" applyFont="1" applyFill="1" applyBorder="1" applyAlignment="1" applyProtection="1">
      <alignment horizontal="center" vertical="center" wrapText="1"/>
      <protection/>
    </xf>
    <xf numFmtId="1" fontId="13" fillId="16" borderId="92" xfId="52" applyNumberFormat="1" applyFont="1" applyFill="1" applyBorder="1" applyAlignment="1" applyProtection="1">
      <alignment horizontal="center" vertical="center" wrapText="1"/>
      <protection/>
    </xf>
    <xf numFmtId="1" fontId="13" fillId="16" borderId="22" xfId="52" applyNumberFormat="1" applyFont="1" applyFill="1" applyBorder="1" applyAlignment="1" applyProtection="1">
      <alignment horizontal="center" vertical="center" wrapText="1"/>
      <protection/>
    </xf>
    <xf numFmtId="0" fontId="51" fillId="7" borderId="19" xfId="52" applyFont="1" applyFill="1" applyBorder="1" applyAlignment="1" applyProtection="1">
      <alignment horizontal="center" vertical="center" wrapText="1"/>
      <protection/>
    </xf>
    <xf numFmtId="0" fontId="5" fillId="16" borderId="0" xfId="52" applyFont="1" applyFill="1" applyBorder="1" applyAlignment="1" applyProtection="1" quotePrefix="1">
      <alignment horizontal="left" vertical="center"/>
      <protection/>
    </xf>
    <xf numFmtId="0" fontId="5" fillId="16" borderId="0" xfId="52" applyFont="1" applyFill="1" applyBorder="1" applyAlignment="1" applyProtection="1">
      <alignment horizontal="center" vertical="center"/>
      <protection/>
    </xf>
    <xf numFmtId="0" fontId="5" fillId="16" borderId="82" xfId="52" applyFont="1" applyFill="1" applyBorder="1" applyAlignment="1" applyProtection="1" quotePrefix="1">
      <alignment horizontal="left" vertical="center" wrapText="1"/>
      <protection/>
    </xf>
    <xf numFmtId="3" fontId="47" fillId="16" borderId="99" xfId="52" applyNumberFormat="1" applyFont="1" applyFill="1" applyBorder="1" applyAlignment="1" quotePrefix="1">
      <alignment horizontal="center" vertical="center"/>
      <protection/>
    </xf>
    <xf numFmtId="3" fontId="48" fillId="16" borderId="94" xfId="52" applyNumberFormat="1" applyFont="1" applyFill="1" applyBorder="1" applyAlignment="1" quotePrefix="1">
      <alignment horizontal="center" vertical="center"/>
      <protection/>
    </xf>
    <xf numFmtId="3" fontId="48" fillId="16" borderId="93" xfId="52" applyNumberFormat="1" applyFont="1" applyFill="1" applyBorder="1" applyAlignment="1" applyProtection="1" quotePrefix="1">
      <alignment horizontal="center" vertical="center"/>
      <protection/>
    </xf>
    <xf numFmtId="3" fontId="20" fillId="16" borderId="100" xfId="52" applyNumberFormat="1" applyFont="1" applyFill="1" applyBorder="1" applyAlignment="1" applyProtection="1" quotePrefix="1">
      <alignment horizontal="center" vertical="center"/>
      <protection/>
    </xf>
    <xf numFmtId="3" fontId="20" fillId="16" borderId="94" xfId="52" applyNumberFormat="1" applyFont="1" applyFill="1" applyBorder="1" applyAlignment="1" applyProtection="1" quotePrefix="1">
      <alignment horizontal="center" vertical="center"/>
      <protection/>
    </xf>
    <xf numFmtId="3" fontId="20" fillId="16" borderId="93" xfId="52" applyNumberFormat="1" applyFont="1" applyFill="1" applyBorder="1" applyAlignment="1" applyProtection="1" quotePrefix="1">
      <alignment horizontal="center" vertical="center"/>
      <protection/>
    </xf>
    <xf numFmtId="3" fontId="20" fillId="16" borderId="100" xfId="52" applyNumberFormat="1" applyFont="1" applyFill="1" applyBorder="1" applyAlignment="1" applyProtection="1" quotePrefix="1">
      <alignment horizontal="center" vertical="center"/>
      <protection/>
    </xf>
    <xf numFmtId="3" fontId="25" fillId="16" borderId="99" xfId="52" applyNumberFormat="1" applyFont="1" applyFill="1" applyBorder="1" applyAlignment="1" applyProtection="1" quotePrefix="1">
      <alignment horizontal="center" vertical="center"/>
      <protection/>
    </xf>
    <xf numFmtId="186" fontId="5" fillId="16" borderId="0" xfId="52" applyNumberFormat="1" applyFont="1" applyFill="1" applyBorder="1" applyAlignment="1" applyProtection="1" quotePrefix="1">
      <alignment horizontal="center" vertical="center"/>
      <protection/>
    </xf>
    <xf numFmtId="186" fontId="13" fillId="7" borderId="101" xfId="52" applyNumberFormat="1" applyFont="1" applyFill="1" applyBorder="1" applyAlignment="1" applyProtection="1" quotePrefix="1">
      <alignment horizontal="center" vertical="center" wrapText="1"/>
      <protection/>
    </xf>
    <xf numFmtId="197" fontId="13" fillId="7" borderId="101" xfId="52" applyNumberFormat="1" applyFont="1" applyFill="1" applyBorder="1" applyAlignment="1" applyProtection="1">
      <alignment horizontal="right" vertical="center"/>
      <protection/>
    </xf>
    <xf numFmtId="3" fontId="5" fillId="7" borderId="95" xfId="52" applyNumberFormat="1" applyFont="1" applyFill="1" applyBorder="1" applyAlignment="1">
      <alignment horizontal="right" vertical="center"/>
      <protection/>
    </xf>
    <xf numFmtId="3" fontId="5" fillId="7" borderId="102" xfId="52" applyNumberFormat="1" applyFont="1" applyFill="1" applyBorder="1" applyAlignment="1">
      <alignment horizontal="right" vertical="center"/>
      <protection/>
    </xf>
    <xf numFmtId="3" fontId="5" fillId="7" borderId="96" xfId="52" applyNumberFormat="1" applyFont="1" applyFill="1" applyBorder="1" applyAlignment="1">
      <alignment horizontal="right" vertical="center"/>
      <protection/>
    </xf>
    <xf numFmtId="197" fontId="8" fillId="7" borderId="101" xfId="52" applyNumberFormat="1" applyFont="1" applyFill="1" applyBorder="1" applyAlignment="1" applyProtection="1">
      <alignment horizontal="right" vertical="center"/>
      <protection/>
    </xf>
    <xf numFmtId="186" fontId="5" fillId="16" borderId="0" xfId="52" applyNumberFormat="1" applyFont="1" applyFill="1" applyBorder="1" applyAlignment="1" applyProtection="1">
      <alignment vertical="center"/>
      <protection/>
    </xf>
    <xf numFmtId="186" fontId="13" fillId="7" borderId="89" xfId="52" applyNumberFormat="1" applyFont="1" applyFill="1" applyBorder="1" applyAlignment="1" applyProtection="1" quotePrefix="1">
      <alignment horizontal="center" vertical="center" wrapText="1"/>
      <protection/>
    </xf>
    <xf numFmtId="197" fontId="13" fillId="7" borderId="89" xfId="52" applyNumberFormat="1" applyFont="1" applyFill="1" applyBorder="1" applyAlignment="1" applyProtection="1">
      <alignment horizontal="right" vertical="center"/>
      <protection/>
    </xf>
    <xf numFmtId="197" fontId="5" fillId="7" borderId="49" xfId="52" applyNumberFormat="1" applyFont="1" applyFill="1" applyBorder="1" applyAlignment="1" applyProtection="1">
      <alignment horizontal="right" vertical="center"/>
      <protection/>
    </xf>
    <xf numFmtId="197" fontId="5" fillId="7" borderId="50" xfId="52" applyNumberFormat="1" applyFont="1" applyFill="1" applyBorder="1" applyAlignment="1" applyProtection="1">
      <alignment horizontal="right" vertical="center"/>
      <protection/>
    </xf>
    <xf numFmtId="197" fontId="5" fillId="7" borderId="51" xfId="52" applyNumberFormat="1" applyFont="1" applyFill="1" applyBorder="1" applyAlignment="1" applyProtection="1">
      <alignment horizontal="right" vertical="center"/>
      <protection/>
    </xf>
    <xf numFmtId="197" fontId="8" fillId="7" borderId="89" xfId="52" applyNumberFormat="1" applyFont="1" applyFill="1" applyBorder="1" applyAlignment="1" applyProtection="1">
      <alignment horizontal="right" vertical="center"/>
      <protection/>
    </xf>
    <xf numFmtId="0" fontId="162" fillId="16" borderId="103" xfId="56" applyFont="1" applyFill="1" applyBorder="1" applyProtection="1">
      <alignment/>
      <protection/>
    </xf>
    <xf numFmtId="198" fontId="162" fillId="16" borderId="0" xfId="56" applyNumberFormat="1" applyFont="1" applyFill="1" applyBorder="1" applyProtection="1">
      <alignment/>
      <protection/>
    </xf>
    <xf numFmtId="0" fontId="5" fillId="24" borderId="0" xfId="52" applyFont="1" applyFill="1" applyAlignment="1" applyProtection="1">
      <alignment vertical="center"/>
      <protection/>
    </xf>
    <xf numFmtId="0" fontId="5" fillId="24" borderId="0" xfId="52" applyFont="1" applyFill="1" applyAlignment="1" applyProtection="1">
      <alignment vertical="center" wrapText="1"/>
      <protection/>
    </xf>
    <xf numFmtId="0" fontId="58" fillId="4" borderId="104" xfId="52" applyFont="1" applyFill="1" applyBorder="1" applyAlignment="1" applyProtection="1" quotePrefix="1">
      <alignment vertical="center"/>
      <protection/>
    </xf>
    <xf numFmtId="0" fontId="56" fillId="4" borderId="105" xfId="52" applyFont="1" applyFill="1" applyBorder="1" applyAlignment="1" applyProtection="1">
      <alignment horizontal="center" vertical="center"/>
      <protection/>
    </xf>
    <xf numFmtId="0" fontId="58" fillId="4" borderId="106" xfId="52" applyFont="1" applyFill="1" applyBorder="1" applyAlignment="1" applyProtection="1" quotePrefix="1">
      <alignment horizontal="center" vertical="center" wrapText="1"/>
      <protection/>
    </xf>
    <xf numFmtId="0" fontId="57" fillId="4" borderId="17" xfId="52" applyFont="1" applyFill="1" applyBorder="1" applyAlignment="1" applyProtection="1" quotePrefix="1">
      <alignment horizontal="center" vertical="center"/>
      <protection/>
    </xf>
    <xf numFmtId="0" fontId="57" fillId="4" borderId="12" xfId="52" applyFont="1" applyFill="1" applyBorder="1" applyAlignment="1" applyProtection="1">
      <alignment horizontal="center" vertical="center"/>
      <protection/>
    </xf>
    <xf numFmtId="0" fontId="8" fillId="16" borderId="97" xfId="60" applyFont="1" applyFill="1" applyBorder="1" applyAlignment="1" applyProtection="1">
      <alignment horizontal="center" vertical="center" wrapText="1"/>
      <protection/>
    </xf>
    <xf numFmtId="1" fontId="58" fillId="16" borderId="23" xfId="52" applyNumberFormat="1" applyFont="1" applyFill="1" applyBorder="1" applyAlignment="1" applyProtection="1">
      <alignment horizontal="center" vertical="center" wrapText="1"/>
      <protection/>
    </xf>
    <xf numFmtId="1" fontId="58" fillId="16" borderId="92" xfId="52" applyNumberFormat="1" applyFont="1" applyFill="1" applyBorder="1" applyAlignment="1" applyProtection="1">
      <alignment horizontal="center" vertical="center" wrapText="1"/>
      <protection/>
    </xf>
    <xf numFmtId="1" fontId="58" fillId="16" borderId="22" xfId="52" applyNumberFormat="1" applyFont="1" applyFill="1" applyBorder="1" applyAlignment="1" applyProtection="1">
      <alignment horizontal="center" vertical="center" wrapText="1"/>
      <protection/>
    </xf>
    <xf numFmtId="0" fontId="163" fillId="4" borderId="19" xfId="52" applyFont="1" applyFill="1" applyBorder="1" applyAlignment="1" applyProtection="1">
      <alignment horizontal="center" vertical="center" wrapText="1"/>
      <protection/>
    </xf>
    <xf numFmtId="0" fontId="5" fillId="16" borderId="40" xfId="52" applyFont="1" applyFill="1" applyBorder="1" applyAlignment="1" applyProtection="1">
      <alignment horizontal="left" vertical="center"/>
      <protection/>
    </xf>
    <xf numFmtId="0" fontId="5" fillId="16" borderId="13" xfId="52" applyFont="1" applyFill="1" applyBorder="1" applyAlignment="1" applyProtection="1">
      <alignment horizontal="left" vertical="center"/>
      <protection/>
    </xf>
    <xf numFmtId="0" fontId="56" fillId="16" borderId="0" xfId="52" applyFont="1" applyFill="1" applyBorder="1" applyAlignment="1" applyProtection="1">
      <alignment horizontal="left" vertical="center" wrapText="1"/>
      <protection/>
    </xf>
    <xf numFmtId="189" fontId="58" fillId="4" borderId="40" xfId="60" applyNumberFormat="1" applyFont="1" applyFill="1" applyBorder="1" applyAlignment="1" quotePrefix="1">
      <alignment horizontal="right" vertical="center"/>
      <protection/>
    </xf>
    <xf numFmtId="3" fontId="58" fillId="4" borderId="61" xfId="52" applyNumberFormat="1" applyFont="1" applyFill="1" applyBorder="1" applyAlignment="1" applyProtection="1">
      <alignment vertical="center"/>
      <protection/>
    </xf>
    <xf numFmtId="3" fontId="56" fillId="4" borderId="17" xfId="52" applyNumberFormat="1" applyFont="1" applyFill="1" applyBorder="1" applyAlignment="1">
      <alignment vertical="center"/>
      <protection/>
    </xf>
    <xf numFmtId="3" fontId="56" fillId="4" borderId="12" xfId="52" applyNumberFormat="1" applyFont="1" applyFill="1" applyBorder="1" applyAlignment="1" applyProtection="1">
      <alignment vertical="center"/>
      <protection/>
    </xf>
    <xf numFmtId="3" fontId="56" fillId="4" borderId="18" xfId="52" applyNumberFormat="1" applyFont="1" applyFill="1" applyBorder="1" applyAlignment="1" applyProtection="1">
      <alignment vertical="center"/>
      <protection/>
    </xf>
    <xf numFmtId="186" fontId="5" fillId="16" borderId="26" xfId="60" applyNumberFormat="1" applyFont="1" applyFill="1" applyBorder="1" applyAlignment="1">
      <alignment horizontal="right" vertical="center"/>
      <protection/>
    </xf>
    <xf numFmtId="0" fontId="5" fillId="16" borderId="28" xfId="60" applyFont="1" applyFill="1" applyBorder="1" applyAlignment="1">
      <alignment vertical="center" wrapText="1"/>
      <protection/>
    </xf>
    <xf numFmtId="196" fontId="80" fillId="16" borderId="30" xfId="52" applyNumberFormat="1" applyFont="1" applyFill="1" applyBorder="1" applyAlignment="1" applyProtection="1">
      <alignment horizontal="center" vertical="center"/>
      <protection/>
    </xf>
    <xf numFmtId="196" fontId="80" fillId="16" borderId="34" xfId="52" applyNumberFormat="1" applyFont="1" applyFill="1" applyBorder="1" applyAlignment="1" applyProtection="1">
      <alignment horizontal="center" vertical="center"/>
      <protection/>
    </xf>
    <xf numFmtId="196" fontId="80" fillId="16" borderId="44" xfId="52" applyNumberFormat="1" applyFont="1" applyFill="1" applyBorder="1" applyAlignment="1" applyProtection="1">
      <alignment horizontal="center" vertical="center"/>
      <protection/>
    </xf>
    <xf numFmtId="3" fontId="56" fillId="4" borderId="17" xfId="52" applyNumberFormat="1" applyFont="1" applyFill="1" applyBorder="1" applyAlignment="1" applyProtection="1">
      <alignment vertical="center"/>
      <protection/>
    </xf>
    <xf numFmtId="0" fontId="10" fillId="16" borderId="28" xfId="60" applyFont="1" applyFill="1" applyBorder="1" applyAlignment="1">
      <alignment vertical="center" wrapText="1"/>
      <protection/>
    </xf>
    <xf numFmtId="189" fontId="11" fillId="16" borderId="107" xfId="60" applyNumberFormat="1" applyFont="1" applyFill="1" applyBorder="1" applyAlignment="1" quotePrefix="1">
      <alignment horizontal="right" vertical="center"/>
      <protection/>
    </xf>
    <xf numFmtId="0" fontId="10" fillId="16" borderId="108" xfId="60" applyFont="1" applyFill="1" applyBorder="1" applyAlignment="1">
      <alignment vertical="center" wrapText="1"/>
      <protection/>
    </xf>
    <xf numFmtId="3" fontId="5" fillId="16" borderId="107" xfId="52" applyNumberFormat="1" applyFont="1" applyFill="1" applyBorder="1" applyAlignment="1" applyProtection="1">
      <alignment horizontal="right" vertical="center"/>
      <protection locked="0"/>
    </xf>
    <xf numFmtId="0" fontId="10" fillId="16" borderId="47" xfId="60" applyFont="1" applyFill="1" applyBorder="1" applyAlignment="1">
      <alignment vertical="center" wrapText="1"/>
      <protection/>
    </xf>
    <xf numFmtId="3" fontId="56" fillId="4" borderId="109" xfId="52" applyNumberFormat="1" applyFont="1" applyFill="1" applyBorder="1" applyAlignment="1" applyProtection="1">
      <alignment vertical="center"/>
      <protection/>
    </xf>
    <xf numFmtId="0" fontId="10" fillId="16" borderId="108" xfId="52" applyFont="1" applyFill="1" applyBorder="1" applyAlignment="1">
      <alignment vertical="center" wrapText="1"/>
      <protection/>
    </xf>
    <xf numFmtId="3" fontId="5" fillId="16" borderId="110" xfId="52" applyNumberFormat="1" applyFont="1" applyFill="1" applyBorder="1" applyAlignment="1" applyProtection="1">
      <alignment horizontal="right" vertical="center"/>
      <protection locked="0"/>
    </xf>
    <xf numFmtId="0" fontId="10" fillId="16" borderId="47" xfId="52" applyFont="1" applyFill="1" applyBorder="1" applyAlignment="1">
      <alignment vertical="center" wrapText="1"/>
      <protection/>
    </xf>
    <xf numFmtId="196" fontId="80" fillId="16" borderId="76" xfId="52" applyNumberFormat="1" applyFont="1" applyFill="1" applyBorder="1" applyAlignment="1" applyProtection="1">
      <alignment horizontal="center" vertical="center"/>
      <protection/>
    </xf>
    <xf numFmtId="189" fontId="11" fillId="16" borderId="77" xfId="60" applyNumberFormat="1" applyFont="1" applyFill="1" applyBorder="1" applyAlignment="1" quotePrefix="1">
      <alignment horizontal="right" vertical="center"/>
      <protection/>
    </xf>
    <xf numFmtId="0" fontId="10" fillId="16" borderId="78" xfId="52" applyFont="1" applyFill="1" applyBorder="1" applyAlignment="1">
      <alignment vertical="center" wrapText="1"/>
      <protection/>
    </xf>
    <xf numFmtId="3" fontId="5" fillId="16" borderId="80" xfId="52" applyNumberFormat="1" applyFont="1" applyFill="1" applyBorder="1" applyAlignment="1" applyProtection="1">
      <alignment horizontal="right" vertical="center"/>
      <protection locked="0"/>
    </xf>
    <xf numFmtId="3" fontId="5" fillId="16" borderId="77" xfId="52" applyNumberFormat="1" applyFont="1" applyFill="1" applyBorder="1" applyAlignment="1" applyProtection="1">
      <alignment horizontal="right" vertical="center"/>
      <protection locked="0"/>
    </xf>
    <xf numFmtId="196" fontId="80" fillId="16" borderId="81" xfId="52" applyNumberFormat="1" applyFont="1" applyFill="1" applyBorder="1" applyAlignment="1" applyProtection="1">
      <alignment horizontal="center" vertical="center"/>
      <protection/>
    </xf>
    <xf numFmtId="0" fontId="10" fillId="16" borderId="108" xfId="60" applyFont="1" applyFill="1" applyBorder="1" applyAlignment="1">
      <alignment horizontal="left" vertical="center" wrapText="1"/>
      <protection/>
    </xf>
    <xf numFmtId="0" fontId="10" fillId="16" borderId="32" xfId="60" applyFont="1" applyFill="1" applyBorder="1" applyAlignment="1">
      <alignment horizontal="left" vertical="center" wrapText="1"/>
      <protection/>
    </xf>
    <xf numFmtId="3" fontId="58" fillId="4" borderId="61" xfId="52" applyNumberFormat="1" applyFont="1" applyFill="1" applyBorder="1" applyAlignment="1" applyProtection="1">
      <alignment horizontal="right" vertical="center"/>
      <protection/>
    </xf>
    <xf numFmtId="3" fontId="56" fillId="4" borderId="17" xfId="52" applyNumberFormat="1" applyFont="1" applyFill="1" applyBorder="1" applyAlignment="1" applyProtection="1">
      <alignment horizontal="right" vertical="center"/>
      <protection/>
    </xf>
    <xf numFmtId="3" fontId="56" fillId="4" borderId="12" xfId="52" applyNumberFormat="1" applyFont="1" applyFill="1" applyBorder="1" applyAlignment="1" applyProtection="1">
      <alignment horizontal="right" vertical="center"/>
      <protection/>
    </xf>
    <xf numFmtId="189" fontId="11" fillId="16" borderId="107" xfId="60" applyNumberFormat="1" applyFont="1" applyFill="1" applyBorder="1" applyAlignment="1" quotePrefix="1">
      <alignment horizontal="right"/>
      <protection/>
    </xf>
    <xf numFmtId="0" fontId="10" fillId="16" borderId="108" xfId="60" applyFont="1" applyFill="1" applyBorder="1">
      <alignment/>
      <protection/>
    </xf>
    <xf numFmtId="189" fontId="11" fillId="16" borderId="36" xfId="60" applyNumberFormat="1" applyFont="1" applyFill="1" applyBorder="1" applyAlignment="1" quotePrefix="1">
      <alignment horizontal="right"/>
      <protection/>
    </xf>
    <xf numFmtId="0" fontId="10" fillId="16" borderId="47" xfId="60" applyFont="1" applyFill="1" applyBorder="1">
      <alignment/>
      <protection/>
    </xf>
    <xf numFmtId="0" fontId="5" fillId="16" borderId="108" xfId="60" applyFont="1" applyFill="1" applyBorder="1" applyAlignment="1">
      <alignment horizontal="left" vertical="center" wrapText="1"/>
      <protection/>
    </xf>
    <xf numFmtId="0" fontId="5" fillId="16" borderId="78" xfId="60" applyFont="1" applyFill="1" applyBorder="1" applyAlignment="1">
      <alignment horizontal="left" vertical="center" wrapText="1"/>
      <protection/>
    </xf>
    <xf numFmtId="0" fontId="10" fillId="16" borderId="73" xfId="60" applyFont="1" applyFill="1" applyBorder="1" applyAlignment="1">
      <alignment horizontal="left" vertical="center" wrapText="1"/>
      <protection/>
    </xf>
    <xf numFmtId="0" fontId="10" fillId="16" borderId="68" xfId="60" applyFont="1" applyFill="1" applyBorder="1" applyAlignment="1">
      <alignment horizontal="left" vertical="center" wrapText="1"/>
      <protection/>
    </xf>
    <xf numFmtId="3" fontId="56" fillId="4" borderId="17" xfId="52" applyNumberFormat="1" applyFont="1" applyFill="1" applyBorder="1" applyAlignment="1" applyProtection="1">
      <alignment horizontal="right" vertical="center"/>
      <protection locked="0"/>
    </xf>
    <xf numFmtId="3" fontId="56" fillId="4" borderId="12" xfId="52" applyNumberFormat="1" applyFont="1" applyFill="1" applyBorder="1" applyAlignment="1" applyProtection="1">
      <alignment horizontal="right" vertical="center"/>
      <protection locked="0"/>
    </xf>
    <xf numFmtId="0" fontId="10" fillId="16" borderId="47" xfId="60" applyFont="1" applyFill="1" applyBorder="1" applyAlignment="1">
      <alignment horizontal="left" vertical="center" wrapText="1"/>
      <protection/>
    </xf>
    <xf numFmtId="189" fontId="58" fillId="4" borderId="26" xfId="60" applyNumberFormat="1" applyFont="1" applyFill="1" applyBorder="1" applyAlignment="1" quotePrefix="1">
      <alignment horizontal="right" vertical="center"/>
      <protection/>
    </xf>
    <xf numFmtId="0" fontId="5" fillId="16" borderId="59" xfId="60" applyFont="1" applyFill="1" applyBorder="1" applyAlignment="1">
      <alignment horizontal="left" vertical="center" wrapText="1"/>
      <protection/>
    </xf>
    <xf numFmtId="0" fontId="5" fillId="16" borderId="0" xfId="60" applyFont="1" applyFill="1" applyBorder="1" applyAlignment="1">
      <alignment horizontal="left" vertical="center" wrapText="1"/>
      <protection/>
    </xf>
    <xf numFmtId="189" fontId="58" fillId="16" borderId="40" xfId="60" applyNumberFormat="1" applyFont="1" applyFill="1" applyBorder="1" applyAlignment="1" quotePrefix="1">
      <alignment horizontal="right" vertical="center"/>
      <protection/>
    </xf>
    <xf numFmtId="0" fontId="5" fillId="16" borderId="111" xfId="60" applyFont="1" applyFill="1" applyBorder="1" applyAlignment="1">
      <alignment horizontal="left" vertical="center" wrapText="1"/>
      <protection/>
    </xf>
    <xf numFmtId="189" fontId="58" fillId="4" borderId="20" xfId="60" applyNumberFormat="1" applyFont="1" applyFill="1" applyBorder="1" applyAlignment="1" quotePrefix="1">
      <alignment horizontal="right" vertical="center"/>
      <protection/>
    </xf>
    <xf numFmtId="3" fontId="58" fillId="4" borderId="19" xfId="52" applyNumberFormat="1" applyFont="1" applyFill="1" applyBorder="1" applyAlignment="1" applyProtection="1">
      <alignment vertical="center"/>
      <protection/>
    </xf>
    <xf numFmtId="3" fontId="56" fillId="4" borderId="23" xfId="52" applyNumberFormat="1" applyFont="1" applyFill="1" applyBorder="1" applyAlignment="1" applyProtection="1">
      <alignment vertical="center"/>
      <protection/>
    </xf>
    <xf numFmtId="3" fontId="56" fillId="4" borderId="24" xfId="52" applyNumberFormat="1" applyFont="1" applyFill="1" applyBorder="1" applyAlignment="1" applyProtection="1">
      <alignment vertical="center"/>
      <protection/>
    </xf>
    <xf numFmtId="0" fontId="10" fillId="16" borderId="112" xfId="60" applyFont="1" applyFill="1" applyBorder="1" applyAlignment="1">
      <alignment horizontal="left" vertical="center" wrapText="1"/>
      <protection/>
    </xf>
    <xf numFmtId="189" fontId="11" fillId="16" borderId="67" xfId="60" applyNumberFormat="1" applyFont="1" applyFill="1" applyBorder="1" applyAlignment="1" quotePrefix="1">
      <alignment horizontal="right"/>
      <protection/>
    </xf>
    <xf numFmtId="0" fontId="5" fillId="16" borderId="68" xfId="60" applyFont="1" applyFill="1" applyBorder="1" applyAlignment="1">
      <alignment horizontal="left" wrapText="1"/>
      <protection/>
    </xf>
    <xf numFmtId="189" fontId="11" fillId="16" borderId="72" xfId="60" applyNumberFormat="1" applyFont="1" applyFill="1" applyBorder="1" applyAlignment="1" quotePrefix="1">
      <alignment horizontal="right"/>
      <protection/>
    </xf>
    <xf numFmtId="0" fontId="5" fillId="16" borderId="73" xfId="60" applyFont="1" applyFill="1" applyBorder="1" applyAlignment="1">
      <alignment horizontal="left" wrapText="1"/>
      <protection/>
    </xf>
    <xf numFmtId="0" fontId="10" fillId="16" borderId="68" xfId="60" applyFont="1" applyFill="1" applyBorder="1" applyAlignment="1">
      <alignment horizontal="left" vertical="center" wrapText="1"/>
      <protection/>
    </xf>
    <xf numFmtId="0" fontId="10" fillId="16" borderId="32" xfId="60" applyFont="1" applyFill="1" applyBorder="1" applyAlignment="1">
      <alignment horizontal="left" vertical="center" wrapText="1"/>
      <protection/>
    </xf>
    <xf numFmtId="0" fontId="10" fillId="16" borderId="73" xfId="60" applyFont="1" applyFill="1" applyBorder="1" applyAlignment="1">
      <alignment horizontal="left" vertical="center" wrapText="1"/>
      <protection/>
    </xf>
    <xf numFmtId="3" fontId="5" fillId="16" borderId="65" xfId="52" applyNumberFormat="1" applyFont="1" applyFill="1" applyBorder="1" applyAlignment="1" applyProtection="1">
      <alignment horizontal="right" vertical="center"/>
      <protection locked="0"/>
    </xf>
    <xf numFmtId="3" fontId="5" fillId="16" borderId="10" xfId="52" applyNumberFormat="1" applyFont="1" applyFill="1" applyBorder="1" applyAlignment="1" applyProtection="1">
      <alignment horizontal="right" vertical="center"/>
      <protection locked="0"/>
    </xf>
    <xf numFmtId="0" fontId="11" fillId="16" borderId="68" xfId="60" applyFont="1" applyFill="1" applyBorder="1" applyAlignment="1">
      <alignment horizontal="left" vertical="center" wrapText="1"/>
      <protection/>
    </xf>
    <xf numFmtId="0" fontId="11" fillId="16" borderId="73" xfId="60" applyFont="1" applyFill="1" applyBorder="1" applyAlignment="1">
      <alignment horizontal="left" vertical="center" wrapText="1"/>
      <protection/>
    </xf>
    <xf numFmtId="0" fontId="10" fillId="16" borderId="41" xfId="60" applyFont="1" applyFill="1" applyBorder="1" applyAlignment="1">
      <alignment horizontal="left" vertical="center" wrapText="1"/>
      <protection/>
    </xf>
    <xf numFmtId="0" fontId="5" fillId="16" borderId="26" xfId="60" applyFont="1" applyFill="1" applyBorder="1" applyAlignment="1" quotePrefix="1">
      <alignment horizontal="right" vertical="center"/>
      <protection/>
    </xf>
    <xf numFmtId="189" fontId="11" fillId="16" borderId="67" xfId="60" applyNumberFormat="1" applyFont="1" applyFill="1" applyBorder="1" applyAlignment="1" quotePrefix="1">
      <alignment horizontal="right" vertical="center"/>
      <protection/>
    </xf>
    <xf numFmtId="0" fontId="11" fillId="16" borderId="32" xfId="60" applyFont="1" applyFill="1" applyBorder="1" applyAlignment="1">
      <alignment horizontal="left" vertical="center" wrapText="1"/>
      <protection/>
    </xf>
    <xf numFmtId="0" fontId="11" fillId="16" borderId="0" xfId="60" applyFont="1" applyFill="1" applyBorder="1" applyAlignment="1">
      <alignment horizontal="left" vertical="center" wrapText="1"/>
      <protection/>
    </xf>
    <xf numFmtId="0" fontId="11" fillId="16" borderId="28" xfId="60" applyFont="1" applyFill="1" applyBorder="1" applyAlignment="1">
      <alignment horizontal="left" wrapText="1"/>
      <protection/>
    </xf>
    <xf numFmtId="0" fontId="11" fillId="16" borderId="73" xfId="60" applyFont="1" applyFill="1" applyBorder="1" applyAlignment="1">
      <alignment horizontal="left" wrapText="1"/>
      <protection/>
    </xf>
    <xf numFmtId="0" fontId="11" fillId="16" borderId="68" xfId="60" applyFont="1" applyFill="1" applyBorder="1" applyAlignment="1">
      <alignment horizontal="left" wrapText="1"/>
      <protection/>
    </xf>
    <xf numFmtId="0" fontId="11" fillId="16" borderId="41" xfId="60" applyFont="1" applyFill="1" applyBorder="1" applyAlignment="1">
      <alignment horizontal="left" wrapText="1"/>
      <protection/>
    </xf>
    <xf numFmtId="196" fontId="82" fillId="5" borderId="62" xfId="52" applyNumberFormat="1" applyFont="1" applyFill="1" applyBorder="1" applyAlignment="1" applyProtection="1">
      <alignment horizontal="center" vertical="center"/>
      <protection/>
    </xf>
    <xf numFmtId="196" fontId="82" fillId="5" borderId="64" xfId="52" applyNumberFormat="1" applyFont="1" applyFill="1" applyBorder="1" applyAlignment="1" applyProtection="1">
      <alignment horizontal="center" vertical="center"/>
      <protection/>
    </xf>
    <xf numFmtId="196" fontId="82" fillId="5" borderId="66" xfId="52" applyNumberFormat="1" applyFont="1" applyFill="1" applyBorder="1" applyAlignment="1" applyProtection="1">
      <alignment horizontal="center" vertical="center"/>
      <protection/>
    </xf>
    <xf numFmtId="186" fontId="8" fillId="16" borderId="26" xfId="60" applyNumberFormat="1" applyFont="1" applyFill="1" applyBorder="1" applyAlignment="1">
      <alignment horizontal="right" vertical="center"/>
      <protection/>
    </xf>
    <xf numFmtId="189" fontId="11" fillId="16" borderId="84" xfId="60" applyNumberFormat="1" applyFont="1" applyFill="1" applyBorder="1" applyAlignment="1" quotePrefix="1">
      <alignment horizontal="right" vertical="center"/>
      <protection/>
    </xf>
    <xf numFmtId="0" fontId="5" fillId="16" borderId="85" xfId="60" applyFont="1" applyFill="1" applyBorder="1" applyAlignment="1">
      <alignment horizontal="left" vertical="center" wrapText="1"/>
      <protection/>
    </xf>
    <xf numFmtId="196" fontId="80" fillId="5" borderId="87" xfId="52" applyNumberFormat="1" applyFont="1" applyFill="1" applyBorder="1" applyAlignment="1" applyProtection="1">
      <alignment horizontal="center" vertical="center"/>
      <protection/>
    </xf>
    <xf numFmtId="196" fontId="80" fillId="5" borderId="84" xfId="52" applyNumberFormat="1" applyFont="1" applyFill="1" applyBorder="1" applyAlignment="1" applyProtection="1">
      <alignment horizontal="center" vertical="center"/>
      <protection/>
    </xf>
    <xf numFmtId="196" fontId="80" fillId="16" borderId="88" xfId="52" applyNumberFormat="1" applyFont="1" applyFill="1" applyBorder="1" applyAlignment="1" applyProtection="1">
      <alignment horizontal="center" vertical="center"/>
      <protection/>
    </xf>
    <xf numFmtId="196" fontId="80" fillId="16" borderId="39" xfId="52" applyNumberFormat="1" applyFont="1" applyFill="1" applyBorder="1" applyAlignment="1" applyProtection="1">
      <alignment horizontal="center" vertical="center"/>
      <protection/>
    </xf>
    <xf numFmtId="186" fontId="164" fillId="4" borderId="113" xfId="60" applyNumberFormat="1" applyFont="1" applyFill="1" applyBorder="1" applyAlignment="1">
      <alignment horizontal="right" vertical="center"/>
      <protection/>
    </xf>
    <xf numFmtId="189" fontId="57" fillId="4" borderId="50" xfId="60" applyNumberFormat="1" applyFont="1" applyFill="1" applyBorder="1" applyAlignment="1" quotePrefix="1">
      <alignment horizontal="right" vertical="center"/>
      <protection/>
    </xf>
    <xf numFmtId="0" fontId="58" fillId="4" borderId="114" xfId="60" applyFont="1" applyFill="1" applyBorder="1" applyAlignment="1">
      <alignment horizontal="center" vertical="center" wrapText="1"/>
      <protection/>
    </xf>
    <xf numFmtId="3" fontId="58" fillId="4" borderId="89" xfId="52" applyNumberFormat="1" applyFont="1" applyFill="1" applyBorder="1" applyAlignment="1" applyProtection="1">
      <alignment vertical="center"/>
      <protection/>
    </xf>
    <xf numFmtId="3" fontId="56" fillId="4" borderId="49" xfId="52" applyNumberFormat="1" applyFont="1" applyFill="1" applyBorder="1" applyAlignment="1">
      <alignment vertical="center"/>
      <protection/>
    </xf>
    <xf numFmtId="3" fontId="56" fillId="4" borderId="115" xfId="52" applyNumberFormat="1" applyFont="1" applyFill="1" applyBorder="1" applyAlignment="1">
      <alignment vertical="center"/>
      <protection/>
    </xf>
    <xf numFmtId="3" fontId="56" fillId="4" borderId="51" xfId="52" applyNumberFormat="1" applyFont="1" applyFill="1" applyBorder="1" applyAlignment="1">
      <alignment vertical="center"/>
      <protection/>
    </xf>
    <xf numFmtId="3" fontId="5" fillId="5" borderId="51" xfId="52" applyNumberFormat="1" applyFont="1" applyFill="1" applyBorder="1" applyAlignment="1" applyProtection="1">
      <alignment vertical="center"/>
      <protection/>
    </xf>
    <xf numFmtId="198" fontId="162" fillId="16" borderId="103" xfId="56" applyNumberFormat="1" applyFont="1" applyFill="1" applyBorder="1" applyProtection="1">
      <alignment/>
      <protection/>
    </xf>
    <xf numFmtId="198" fontId="165" fillId="16" borderId="103" xfId="56" applyNumberFormat="1" applyFont="1" applyFill="1" applyBorder="1" applyAlignment="1" applyProtection="1">
      <alignment horizontal="center"/>
      <protection/>
    </xf>
    <xf numFmtId="0" fontId="5" fillId="16" borderId="0" xfId="52" applyFont="1" applyFill="1" applyBorder="1" applyAlignment="1" applyProtection="1">
      <alignment horizontal="right" vertical="center"/>
      <protection/>
    </xf>
    <xf numFmtId="3" fontId="83" fillId="4" borderId="12" xfId="52" applyNumberFormat="1" applyFont="1" applyFill="1" applyBorder="1" applyAlignment="1" applyProtection="1">
      <alignment horizontal="center" vertical="center"/>
      <protection locked="0"/>
    </xf>
    <xf numFmtId="0" fontId="5" fillId="16" borderId="116" xfId="52" applyFont="1" applyFill="1" applyBorder="1" applyAlignment="1" applyProtection="1">
      <alignment vertical="center"/>
      <protection/>
    </xf>
    <xf numFmtId="0" fontId="11" fillId="16" borderId="0" xfId="52" applyFont="1" applyFill="1" applyBorder="1" applyAlignment="1" applyProtection="1">
      <alignment vertical="center"/>
      <protection/>
    </xf>
    <xf numFmtId="0" fontId="5" fillId="16" borderId="21" xfId="52" applyFont="1" applyFill="1" applyBorder="1" applyAlignment="1" applyProtection="1">
      <alignment horizontal="center" vertical="center"/>
      <protection/>
    </xf>
    <xf numFmtId="0" fontId="6" fillId="16" borderId="21" xfId="52" applyFont="1" applyFill="1" applyBorder="1" applyAlignment="1" applyProtection="1">
      <alignment vertical="center"/>
      <protection/>
    </xf>
    <xf numFmtId="0" fontId="11" fillId="16" borderId="90" xfId="52" applyFont="1" applyFill="1" applyBorder="1" applyAlignment="1" applyProtection="1">
      <alignment horizontal="right" vertical="center"/>
      <protection/>
    </xf>
    <xf numFmtId="0" fontId="49" fillId="4" borderId="12" xfId="52" applyFont="1" applyFill="1" applyBorder="1" applyAlignment="1" applyProtection="1">
      <alignment horizontal="center" vertical="center"/>
      <protection locked="0"/>
    </xf>
    <xf numFmtId="3" fontId="49" fillId="4" borderId="12" xfId="52" applyNumberFormat="1" applyFont="1" applyFill="1" applyBorder="1" applyAlignment="1" applyProtection="1">
      <alignment horizontal="center" vertical="center"/>
      <protection locked="0"/>
    </xf>
    <xf numFmtId="0" fontId="11" fillId="0" borderId="0" xfId="52" applyFont="1" applyAlignment="1" applyProtection="1">
      <alignment horizontal="right" vertical="center"/>
      <protection/>
    </xf>
    <xf numFmtId="0" fontId="6" fillId="16" borderId="0" xfId="52" applyFont="1" applyFill="1" applyAlignment="1">
      <alignment vertical="center"/>
      <protection/>
    </xf>
    <xf numFmtId="0" fontId="6" fillId="16" borderId="0" xfId="52" applyFont="1" applyFill="1" applyAlignment="1">
      <alignment vertical="center" wrapText="1"/>
      <protection/>
    </xf>
    <xf numFmtId="0" fontId="5" fillId="22" borderId="0" xfId="52" applyFont="1" applyFill="1" applyAlignment="1">
      <alignment vertical="center"/>
      <protection/>
    </xf>
    <xf numFmtId="0" fontId="5" fillId="22" borderId="0" xfId="52" applyFont="1" applyFill="1" applyAlignment="1">
      <alignment vertical="center" wrapText="1"/>
      <protection/>
    </xf>
    <xf numFmtId="0" fontId="5" fillId="20" borderId="0" xfId="52" applyFont="1" applyFill="1" applyAlignment="1">
      <alignment vertical="center" wrapText="1"/>
      <protection/>
    </xf>
    <xf numFmtId="0" fontId="55" fillId="4" borderId="25" xfId="52" applyFont="1" applyFill="1" applyBorder="1" applyAlignment="1" applyProtection="1">
      <alignment vertical="center" wrapText="1"/>
      <protection/>
    </xf>
    <xf numFmtId="3" fontId="5" fillId="0" borderId="0" xfId="52" applyNumberFormat="1" applyFont="1" applyFill="1" applyAlignment="1" applyProtection="1">
      <alignment horizontal="right" vertical="center"/>
      <protection locked="0"/>
    </xf>
    <xf numFmtId="0" fontId="13" fillId="16" borderId="0" xfId="52" applyFont="1" applyFill="1" applyAlignment="1">
      <alignment horizontal="right" vertical="center" wrapText="1"/>
      <protection/>
    </xf>
    <xf numFmtId="0" fontId="37" fillId="16" borderId="0" xfId="0" applyFont="1" applyFill="1" applyAlignment="1" applyProtection="1">
      <alignment/>
      <protection/>
    </xf>
    <xf numFmtId="0" fontId="46" fillId="16" borderId="0" xfId="0" applyFont="1" applyFill="1" applyAlignment="1" applyProtection="1" quotePrefix="1">
      <alignment horizontal="left"/>
      <protection/>
    </xf>
    <xf numFmtId="0" fontId="38" fillId="16" borderId="0" xfId="0" applyFont="1" applyFill="1" applyAlignment="1" applyProtection="1">
      <alignment/>
      <protection/>
    </xf>
    <xf numFmtId="0" fontId="47" fillId="16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" borderId="0" xfId="0" applyFont="1" applyFill="1" applyBorder="1" applyAlignment="1" applyProtection="1">
      <alignment/>
      <protection/>
    </xf>
    <xf numFmtId="0" fontId="38" fillId="5" borderId="0" xfId="0" applyFont="1" applyFill="1" applyBorder="1" applyAlignment="1" applyProtection="1">
      <alignment/>
      <protection/>
    </xf>
    <xf numFmtId="0" fontId="46" fillId="16" borderId="0" xfId="0" applyFont="1" applyFill="1" applyAlignment="1" applyProtection="1">
      <alignment horizontal="left"/>
      <protection/>
    </xf>
    <xf numFmtId="0" fontId="62" fillId="16" borderId="0" xfId="0" applyFont="1" applyFill="1" applyAlignment="1" applyProtection="1">
      <alignment horizontal="left"/>
      <protection/>
    </xf>
    <xf numFmtId="0" fontId="38" fillId="16" borderId="0" xfId="0" applyFont="1" applyFill="1" applyAlignment="1" applyProtection="1" quotePrefix="1">
      <alignment horizontal="left"/>
      <protection/>
    </xf>
    <xf numFmtId="0" fontId="72" fillId="16" borderId="0" xfId="0" applyFont="1" applyFill="1" applyBorder="1" applyAlignment="1" applyProtection="1" quotePrefix="1">
      <alignment horizontal="left"/>
      <protection/>
    </xf>
    <xf numFmtId="0" fontId="47" fillId="7" borderId="115" xfId="0" applyFont="1" applyFill="1" applyBorder="1" applyAlignment="1" applyProtection="1" quotePrefix="1">
      <alignment horizontal="left"/>
      <protection/>
    </xf>
    <xf numFmtId="0" fontId="72" fillId="7" borderId="117" xfId="0" applyFont="1" applyFill="1" applyBorder="1" applyAlignment="1" applyProtection="1" quotePrefix="1">
      <alignment horizontal="left"/>
      <protection/>
    </xf>
    <xf numFmtId="0" fontId="38" fillId="7" borderId="117" xfId="0" applyFont="1" applyFill="1" applyBorder="1" applyAlignment="1" applyProtection="1">
      <alignment/>
      <protection/>
    </xf>
    <xf numFmtId="0" fontId="38" fillId="16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16" borderId="0" xfId="0" applyFont="1" applyFill="1" applyAlignment="1" applyProtection="1">
      <alignment/>
      <protection/>
    </xf>
    <xf numFmtId="0" fontId="29" fillId="4" borderId="12" xfId="0" applyFont="1" applyFill="1" applyBorder="1" applyAlignment="1" applyProtection="1">
      <alignment horizontal="center" vertical="center"/>
      <protection/>
    </xf>
    <xf numFmtId="0" fontId="46" fillId="16" borderId="0" xfId="0" applyFont="1" applyFill="1" applyAlignment="1" applyProtection="1">
      <alignment horizontal="right"/>
      <protection/>
    </xf>
    <xf numFmtId="187" fontId="145" fillId="4" borderId="12" xfId="52" applyNumberFormat="1" applyFont="1" applyFill="1" applyBorder="1" applyAlignment="1" applyProtection="1">
      <alignment horizontal="center" vertical="center"/>
      <protection/>
    </xf>
    <xf numFmtId="0" fontId="5" fillId="16" borderId="0" xfId="52" applyFont="1" applyFill="1" applyAlignment="1" applyProtection="1">
      <alignment horizontal="right" vertical="center"/>
      <protection/>
    </xf>
    <xf numFmtId="195" fontId="13" fillId="4" borderId="12" xfId="52" applyNumberFormat="1" applyFont="1" applyFill="1" applyBorder="1" applyAlignment="1" applyProtection="1">
      <alignment horizontal="center" vertical="center"/>
      <protection/>
    </xf>
    <xf numFmtId="0" fontId="46" fillId="16" borderId="0" xfId="0" applyFont="1" applyFill="1" applyAlignment="1" applyProtection="1">
      <alignment horizontal="center"/>
      <protection/>
    </xf>
    <xf numFmtId="0" fontId="29" fillId="5" borderId="0" xfId="0" applyFont="1" applyFill="1" applyBorder="1" applyAlignment="1" applyProtection="1">
      <alignment/>
      <protection/>
    </xf>
    <xf numFmtId="0" fontId="29" fillId="16" borderId="0" xfId="0" applyFont="1" applyFill="1" applyAlignment="1" applyProtection="1">
      <alignment horizontal="center" vertical="center"/>
      <protection/>
    </xf>
    <xf numFmtId="0" fontId="38" fillId="16" borderId="0" xfId="0" applyFont="1" applyFill="1" applyAlignment="1" applyProtection="1">
      <alignment horizontal="right"/>
      <protection/>
    </xf>
    <xf numFmtId="0" fontId="62" fillId="7" borderId="12" xfId="0" applyFont="1" applyFill="1" applyBorder="1" applyAlignment="1" applyProtection="1">
      <alignment horizontal="center" vertical="center"/>
      <protection/>
    </xf>
    <xf numFmtId="0" fontId="46" fillId="16" borderId="0" xfId="0" applyFont="1" applyFill="1" applyAlignment="1" applyProtection="1">
      <alignment horizontal="right" vertical="center"/>
      <protection/>
    </xf>
    <xf numFmtId="0" fontId="103" fillId="16" borderId="0" xfId="0" applyFont="1" applyFill="1" applyBorder="1" applyAlignment="1" applyProtection="1">
      <alignment horizontal="right"/>
      <protection/>
    </xf>
    <xf numFmtId="0" fontId="29" fillId="16" borderId="0" xfId="0" applyFont="1" applyFill="1" applyBorder="1" applyAlignment="1" applyProtection="1">
      <alignment/>
      <protection/>
    </xf>
    <xf numFmtId="0" fontId="166" fillId="4" borderId="12" xfId="52" applyFont="1" applyFill="1" applyBorder="1" applyAlignment="1" applyProtection="1">
      <alignment horizontal="center" vertical="center"/>
      <protection/>
    </xf>
    <xf numFmtId="0" fontId="46" fillId="16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16" borderId="0" xfId="0" applyFont="1" applyFill="1" applyBorder="1" applyAlignment="1" applyProtection="1">
      <alignment/>
      <protection/>
    </xf>
    <xf numFmtId="0" fontId="29" fillId="16" borderId="56" xfId="0" applyFont="1" applyFill="1" applyBorder="1" applyAlignment="1" applyProtection="1">
      <alignment/>
      <protection/>
    </xf>
    <xf numFmtId="0" fontId="46" fillId="16" borderId="56" xfId="0" applyFont="1" applyFill="1" applyBorder="1" applyAlignment="1" applyProtection="1">
      <alignment/>
      <protection/>
    </xf>
    <xf numFmtId="186" fontId="46" fillId="16" borderId="0" xfId="0" applyNumberFormat="1" applyFont="1" applyFill="1" applyBorder="1" applyAlignment="1" applyProtection="1">
      <alignment/>
      <protection/>
    </xf>
    <xf numFmtId="186" fontId="46" fillId="16" borderId="0" xfId="0" applyNumberFormat="1" applyFont="1" applyFill="1" applyBorder="1" applyAlignment="1" applyProtection="1">
      <alignment horizontal="left"/>
      <protection/>
    </xf>
    <xf numFmtId="0" fontId="29" fillId="16" borderId="0" xfId="0" applyFont="1" applyFill="1" applyAlignment="1" applyProtection="1">
      <alignment/>
      <protection/>
    </xf>
    <xf numFmtId="0" fontId="46" fillId="16" borderId="82" xfId="0" applyFont="1" applyFill="1" applyBorder="1" applyAlignment="1" applyProtection="1" quotePrefix="1">
      <alignment horizontal="center"/>
      <protection/>
    </xf>
    <xf numFmtId="0" fontId="46" fillId="16" borderId="26" xfId="0" applyFont="1" applyFill="1" applyBorder="1" applyAlignment="1" applyProtection="1" quotePrefix="1">
      <alignment horizontal="center"/>
      <protection/>
    </xf>
    <xf numFmtId="0" fontId="74" fillId="7" borderId="14" xfId="0" applyFont="1" applyFill="1" applyBorder="1" applyAlignment="1" applyProtection="1">
      <alignment horizontal="left" vertical="center"/>
      <protection/>
    </xf>
    <xf numFmtId="0" fontId="74" fillId="7" borderId="15" xfId="52" applyFont="1" applyFill="1" applyBorder="1" applyAlignment="1" applyProtection="1">
      <alignment horizontal="left" vertical="center"/>
      <protection/>
    </xf>
    <xf numFmtId="0" fontId="74" fillId="7" borderId="15" xfId="0" applyFont="1" applyFill="1" applyBorder="1" applyAlignment="1" applyProtection="1">
      <alignment horizontal="left" vertical="center"/>
      <protection/>
    </xf>
    <xf numFmtId="186" fontId="46" fillId="16" borderId="26" xfId="0" applyNumberFormat="1" applyFont="1" applyFill="1" applyBorder="1" applyAlignment="1" applyProtection="1">
      <alignment horizontal="center" vertical="center" wrapText="1"/>
      <protection/>
    </xf>
    <xf numFmtId="0" fontId="62" fillId="7" borderId="118" xfId="52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16" borderId="19" xfId="0" applyFont="1" applyFill="1" applyBorder="1" applyAlignment="1" applyProtection="1" quotePrefix="1">
      <alignment horizontal="center" vertical="top"/>
      <protection/>
    </xf>
    <xf numFmtId="0" fontId="46" fillId="16" borderId="19" xfId="0" applyFont="1" applyFill="1" applyBorder="1" applyAlignment="1" applyProtection="1" quotePrefix="1">
      <alignment horizontal="center"/>
      <protection/>
    </xf>
    <xf numFmtId="0" fontId="74" fillId="4" borderId="13" xfId="0" applyFont="1" applyFill="1" applyBorder="1" applyAlignment="1" applyProtection="1">
      <alignment horizontal="center" vertical="center" wrapText="1"/>
      <protection/>
    </xf>
    <xf numFmtId="0" fontId="74" fillId="4" borderId="12" xfId="0" applyFont="1" applyFill="1" applyBorder="1" applyAlignment="1" applyProtection="1">
      <alignment horizontal="center" vertical="center" wrapText="1"/>
      <protection/>
    </xf>
    <xf numFmtId="0" fontId="46" fillId="16" borderId="26" xfId="0" applyFont="1" applyFill="1" applyBorder="1" applyAlignment="1" applyProtection="1">
      <alignment horizontal="center"/>
      <protection/>
    </xf>
    <xf numFmtId="0" fontId="62" fillId="4" borderId="12" xfId="0" applyFont="1" applyFill="1" applyBorder="1" applyAlignment="1" applyProtection="1">
      <alignment horizontal="left" vertical="center" wrapText="1"/>
      <protection/>
    </xf>
    <xf numFmtId="0" fontId="29" fillId="16" borderId="82" xfId="0" applyFont="1" applyFill="1" applyBorder="1" applyAlignment="1" applyProtection="1">
      <alignment horizontal="center"/>
      <protection/>
    </xf>
    <xf numFmtId="0" fontId="46" fillId="16" borderId="82" xfId="0" applyFont="1" applyFill="1" applyBorder="1" applyAlignment="1" applyProtection="1">
      <alignment horizontal="center"/>
      <protection/>
    </xf>
    <xf numFmtId="0" fontId="46" fillId="16" borderId="94" xfId="0" applyFont="1" applyFill="1" applyBorder="1" applyAlignment="1" applyProtection="1">
      <alignment horizontal="center"/>
      <protection/>
    </xf>
    <xf numFmtId="0" fontId="46" fillId="16" borderId="93" xfId="0" applyFont="1" applyFill="1" applyBorder="1" applyAlignment="1" applyProtection="1">
      <alignment horizontal="center"/>
      <protection/>
    </xf>
    <xf numFmtId="0" fontId="62" fillId="16" borderId="24" xfId="0" applyFont="1" applyFill="1" applyBorder="1" applyAlignment="1" applyProtection="1">
      <alignment horizontal="left"/>
      <protection/>
    </xf>
    <xf numFmtId="0" fontId="29" fillId="16" borderId="61" xfId="0" applyFont="1" applyFill="1" applyBorder="1" applyAlignment="1" applyProtection="1">
      <alignment horizontal="center"/>
      <protection/>
    </xf>
    <xf numFmtId="0" fontId="29" fillId="16" borderId="61" xfId="0" applyFont="1" applyFill="1" applyBorder="1" applyAlignment="1" applyProtection="1">
      <alignment/>
      <protection/>
    </xf>
    <xf numFmtId="0" fontId="46" fillId="16" borderId="61" xfId="0" applyFont="1" applyFill="1" applyBorder="1" applyAlignment="1" applyProtection="1" quotePrefix="1">
      <alignment horizontal="center"/>
      <protection/>
    </xf>
    <xf numFmtId="0" fontId="74" fillId="16" borderId="17" xfId="0" applyFont="1" applyFill="1" applyBorder="1" applyAlignment="1" applyProtection="1" quotePrefix="1">
      <alignment horizontal="center"/>
      <protection/>
    </xf>
    <xf numFmtId="0" fontId="74" fillId="16" borderId="12" xfId="0" applyFont="1" applyFill="1" applyBorder="1" applyAlignment="1" applyProtection="1" quotePrefix="1">
      <alignment horizontal="center"/>
      <protection/>
    </xf>
    <xf numFmtId="0" fontId="37" fillId="16" borderId="26" xfId="0" applyFont="1" applyFill="1" applyBorder="1" applyAlignment="1" applyProtection="1">
      <alignment/>
      <protection/>
    </xf>
    <xf numFmtId="0" fontId="62" fillId="16" borderId="12" xfId="0" applyFont="1" applyFill="1" applyBorder="1" applyAlignment="1" applyProtection="1" quotePrefix="1">
      <alignment horizontal="left"/>
      <protection/>
    </xf>
    <xf numFmtId="0" fontId="29" fillId="16" borderId="82" xfId="0" applyFont="1" applyFill="1" applyBorder="1" applyAlignment="1" applyProtection="1">
      <alignment/>
      <protection/>
    </xf>
    <xf numFmtId="0" fontId="46" fillId="16" borderId="82" xfId="0" applyFont="1" applyFill="1" applyBorder="1" applyAlignment="1" applyProtection="1">
      <alignment/>
      <protection/>
    </xf>
    <xf numFmtId="0" fontId="46" fillId="16" borderId="65" xfId="0" applyFont="1" applyFill="1" applyBorder="1" applyAlignment="1" applyProtection="1">
      <alignment/>
      <protection/>
    </xf>
    <xf numFmtId="0" fontId="46" fillId="16" borderId="10" xfId="0" applyFont="1" applyFill="1" applyBorder="1" applyAlignment="1" applyProtection="1">
      <alignment/>
      <protection/>
    </xf>
    <xf numFmtId="0" fontId="46" fillId="16" borderId="26" xfId="0" applyFont="1" applyFill="1" applyBorder="1" applyAlignment="1" applyProtection="1">
      <alignment/>
      <protection/>
    </xf>
    <xf numFmtId="0" fontId="62" fillId="16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7" borderId="89" xfId="0" applyFont="1" applyFill="1" applyBorder="1" applyAlignment="1" applyProtection="1">
      <alignment horizontal="left"/>
      <protection/>
    </xf>
    <xf numFmtId="0" fontId="29" fillId="7" borderId="89" xfId="0" applyFont="1" applyFill="1" applyBorder="1" applyAlignment="1" applyProtection="1">
      <alignment horizontal="left"/>
      <protection/>
    </xf>
    <xf numFmtId="0" fontId="46" fillId="7" borderId="89" xfId="0" applyFont="1" applyFill="1" applyBorder="1" applyAlignment="1" applyProtection="1" quotePrefix="1">
      <alignment horizontal="left"/>
      <protection/>
    </xf>
    <xf numFmtId="3" fontId="46" fillId="7" borderId="89" xfId="0" applyNumberFormat="1" applyFont="1" applyFill="1" applyBorder="1" applyAlignment="1" applyProtection="1">
      <alignment/>
      <protection/>
    </xf>
    <xf numFmtId="3" fontId="29" fillId="7" borderId="49" xfId="0" applyNumberFormat="1" applyFont="1" applyFill="1" applyBorder="1" applyAlignment="1" applyProtection="1">
      <alignment/>
      <protection/>
    </xf>
    <xf numFmtId="3" fontId="29" fillId="7" borderId="50" xfId="0" applyNumberFormat="1" applyFont="1" applyFill="1" applyBorder="1" applyAlignment="1" applyProtection="1">
      <alignment/>
      <protection/>
    </xf>
    <xf numFmtId="4" fontId="46" fillId="16" borderId="26" xfId="0" applyNumberFormat="1" applyFont="1" applyFill="1" applyBorder="1" applyAlignment="1" applyProtection="1">
      <alignment/>
      <protection/>
    </xf>
    <xf numFmtId="3" fontId="62" fillId="7" borderId="50" xfId="0" applyNumberFormat="1" applyFont="1" applyFill="1" applyBorder="1" applyAlignment="1" applyProtection="1">
      <alignment horizontal="center"/>
      <protection/>
    </xf>
    <xf numFmtId="186" fontId="29" fillId="0" borderId="21" xfId="0" applyNumberFormat="1" applyFont="1" applyBorder="1" applyAlignment="1" applyProtection="1">
      <alignment/>
      <protection/>
    </xf>
    <xf numFmtId="0" fontId="29" fillId="16" borderId="119" xfId="0" applyFont="1" applyFill="1" applyBorder="1" applyAlignment="1" applyProtection="1">
      <alignment horizontal="left"/>
      <protection/>
    </xf>
    <xf numFmtId="3" fontId="29" fillId="16" borderId="119" xfId="0" applyNumberFormat="1" applyFont="1" applyFill="1" applyBorder="1" applyAlignment="1" applyProtection="1">
      <alignment/>
      <protection/>
    </xf>
    <xf numFmtId="3" fontId="29" fillId="16" borderId="120" xfId="0" applyNumberFormat="1" applyFont="1" applyFill="1" applyBorder="1" applyAlignment="1" applyProtection="1">
      <alignment/>
      <protection/>
    </xf>
    <xf numFmtId="3" fontId="29" fillId="16" borderId="121" xfId="0" applyNumberFormat="1" applyFont="1" applyFill="1" applyBorder="1" applyAlignment="1" applyProtection="1">
      <alignment/>
      <protection/>
    </xf>
    <xf numFmtId="1" fontId="46" fillId="16" borderId="26" xfId="0" applyNumberFormat="1" applyFont="1" applyFill="1" applyBorder="1" applyAlignment="1" applyProtection="1">
      <alignment horizontal="right"/>
      <protection/>
    </xf>
    <xf numFmtId="3" fontId="75" fillId="16" borderId="121" xfId="0" applyNumberFormat="1" applyFont="1" applyFill="1" applyBorder="1" applyAlignment="1" applyProtection="1">
      <alignment horizontal="center"/>
      <protection/>
    </xf>
    <xf numFmtId="186" fontId="29" fillId="0" borderId="0" xfId="0" applyNumberFormat="1" applyFont="1" applyBorder="1" applyAlignment="1" applyProtection="1">
      <alignment/>
      <protection/>
    </xf>
    <xf numFmtId="0" fontId="29" fillId="16" borderId="66" xfId="0" applyFont="1" applyFill="1" applyBorder="1" applyAlignment="1" applyProtection="1">
      <alignment horizontal="left"/>
      <protection/>
    </xf>
    <xf numFmtId="3" fontId="29" fillId="16" borderId="66" xfId="0" applyNumberFormat="1" applyFont="1" applyFill="1" applyBorder="1" applyAlignment="1" applyProtection="1">
      <alignment/>
      <protection/>
    </xf>
    <xf numFmtId="3" fontId="29" fillId="16" borderId="38" xfId="0" applyNumberFormat="1" applyFont="1" applyFill="1" applyBorder="1" applyAlignment="1" applyProtection="1">
      <alignment/>
      <protection/>
    </xf>
    <xf numFmtId="3" fontId="29" fillId="16" borderId="36" xfId="0" applyNumberFormat="1" applyFont="1" applyFill="1" applyBorder="1" applyAlignment="1" applyProtection="1">
      <alignment/>
      <protection/>
    </xf>
    <xf numFmtId="3" fontId="75" fillId="16" borderId="36" xfId="0" applyNumberFormat="1" applyFont="1" applyFill="1" applyBorder="1" applyAlignment="1" applyProtection="1">
      <alignment horizontal="center"/>
      <protection/>
    </xf>
    <xf numFmtId="0" fontId="29" fillId="16" borderId="61" xfId="0" applyFont="1" applyFill="1" applyBorder="1" applyAlignment="1" applyProtection="1">
      <alignment horizontal="left"/>
      <protection/>
    </xf>
    <xf numFmtId="3" fontId="29" fillId="16" borderId="61" xfId="0" applyNumberFormat="1" applyFont="1" applyFill="1" applyBorder="1" applyAlignment="1" applyProtection="1">
      <alignment/>
      <protection/>
    </xf>
    <xf numFmtId="3" fontId="29" fillId="16" borderId="17" xfId="0" applyNumberFormat="1" applyFont="1" applyFill="1" applyBorder="1" applyAlignment="1" applyProtection="1">
      <alignment/>
      <protection/>
    </xf>
    <xf numFmtId="3" fontId="29" fillId="16" borderId="12" xfId="0" applyNumberFormat="1" applyFont="1" applyFill="1" applyBorder="1" applyAlignment="1" applyProtection="1">
      <alignment/>
      <protection/>
    </xf>
    <xf numFmtId="3" fontId="75" fillId="16" borderId="12" xfId="0" applyNumberFormat="1" applyFont="1" applyFill="1" applyBorder="1" applyAlignment="1" applyProtection="1">
      <alignment horizontal="center"/>
      <protection/>
    </xf>
    <xf numFmtId="0" fontId="29" fillId="16" borderId="19" xfId="0" applyFont="1" applyFill="1" applyBorder="1" applyAlignment="1" applyProtection="1">
      <alignment horizontal="left"/>
      <protection/>
    </xf>
    <xf numFmtId="3" fontId="29" fillId="16" borderId="19" xfId="0" applyNumberFormat="1" applyFont="1" applyFill="1" applyBorder="1" applyAlignment="1" applyProtection="1">
      <alignment/>
      <protection/>
    </xf>
    <xf numFmtId="3" fontId="29" fillId="16" borderId="23" xfId="0" applyNumberFormat="1" applyFont="1" applyFill="1" applyBorder="1" applyAlignment="1" applyProtection="1">
      <alignment/>
      <protection/>
    </xf>
    <xf numFmtId="3" fontId="29" fillId="16" borderId="24" xfId="0" applyNumberFormat="1" applyFont="1" applyFill="1" applyBorder="1" applyAlignment="1" applyProtection="1">
      <alignment/>
      <protection/>
    </xf>
    <xf numFmtId="3" fontId="75" fillId="16" borderId="24" xfId="0" applyNumberFormat="1" applyFont="1" applyFill="1" applyBorder="1" applyAlignment="1" applyProtection="1">
      <alignment horizontal="center"/>
      <protection/>
    </xf>
    <xf numFmtId="0" fontId="29" fillId="4" borderId="62" xfId="0" applyFont="1" applyFill="1" applyBorder="1" applyAlignment="1" applyProtection="1">
      <alignment horizontal="left"/>
      <protection/>
    </xf>
    <xf numFmtId="1" fontId="46" fillId="4" borderId="62" xfId="0" applyNumberFormat="1" applyFont="1" applyFill="1" applyBorder="1" applyAlignment="1" applyProtection="1">
      <alignment/>
      <protection/>
    </xf>
    <xf numFmtId="3" fontId="75" fillId="4" borderId="62" xfId="0" applyNumberFormat="1" applyFont="1" applyFill="1" applyBorder="1" applyAlignment="1" applyProtection="1">
      <alignment/>
      <protection/>
    </xf>
    <xf numFmtId="3" fontId="75" fillId="4" borderId="29" xfId="0" applyNumberFormat="1" applyFont="1" applyFill="1" applyBorder="1" applyAlignment="1" applyProtection="1">
      <alignment/>
      <protection/>
    </xf>
    <xf numFmtId="3" fontId="75" fillId="4" borderId="27" xfId="0" applyNumberFormat="1" applyFont="1" applyFill="1" applyBorder="1" applyAlignment="1" applyProtection="1">
      <alignment/>
      <protection/>
    </xf>
    <xf numFmtId="3" fontId="75" fillId="4" borderId="27" xfId="0" applyNumberFormat="1" applyFont="1" applyFill="1" applyBorder="1" applyAlignment="1" applyProtection="1">
      <alignment horizontal="center"/>
      <protection/>
    </xf>
    <xf numFmtId="0" fontId="29" fillId="4" borderId="64" xfId="0" applyFont="1" applyFill="1" applyBorder="1" applyAlignment="1" applyProtection="1">
      <alignment horizontal="left"/>
      <protection/>
    </xf>
    <xf numFmtId="1" fontId="46" fillId="4" borderId="64" xfId="0" applyNumberFormat="1" applyFont="1" applyFill="1" applyBorder="1" applyAlignment="1" applyProtection="1">
      <alignment/>
      <protection/>
    </xf>
    <xf numFmtId="3" fontId="75" fillId="4" borderId="64" xfId="0" applyNumberFormat="1" applyFont="1" applyFill="1" applyBorder="1" applyAlignment="1" applyProtection="1">
      <alignment/>
      <protection/>
    </xf>
    <xf numFmtId="3" fontId="75" fillId="4" borderId="33" xfId="0" applyNumberFormat="1" applyFont="1" applyFill="1" applyBorder="1" applyAlignment="1" applyProtection="1">
      <alignment/>
      <protection/>
    </xf>
    <xf numFmtId="3" fontId="75" fillId="4" borderId="31" xfId="0" applyNumberFormat="1" applyFont="1" applyFill="1" applyBorder="1" applyAlignment="1" applyProtection="1">
      <alignment/>
      <protection/>
    </xf>
    <xf numFmtId="3" fontId="75" fillId="4" borderId="31" xfId="0" applyNumberFormat="1" applyFont="1" applyFill="1" applyBorder="1" applyAlignment="1" applyProtection="1">
      <alignment horizontal="center"/>
      <protection/>
    </xf>
    <xf numFmtId="0" fontId="29" fillId="4" borderId="122" xfId="0" applyFont="1" applyFill="1" applyBorder="1" applyAlignment="1" applyProtection="1">
      <alignment horizontal="left"/>
      <protection/>
    </xf>
    <xf numFmtId="1" fontId="46" fillId="4" borderId="63" xfId="0" applyNumberFormat="1" applyFont="1" applyFill="1" applyBorder="1" applyAlignment="1" applyProtection="1">
      <alignment/>
      <protection/>
    </xf>
    <xf numFmtId="3" fontId="75" fillId="4" borderId="63" xfId="0" applyNumberFormat="1" applyFont="1" applyFill="1" applyBorder="1" applyAlignment="1" applyProtection="1">
      <alignment/>
      <protection/>
    </xf>
    <xf numFmtId="3" fontId="75" fillId="4" borderId="42" xfId="0" applyNumberFormat="1" applyFont="1" applyFill="1" applyBorder="1" applyAlignment="1" applyProtection="1">
      <alignment/>
      <protection/>
    </xf>
    <xf numFmtId="3" fontId="75" fillId="4" borderId="43" xfId="0" applyNumberFormat="1" applyFont="1" applyFill="1" applyBorder="1" applyAlignment="1" applyProtection="1">
      <alignment/>
      <protection/>
    </xf>
    <xf numFmtId="3" fontId="75" fillId="4" borderId="43" xfId="0" applyNumberFormat="1" applyFont="1" applyFill="1" applyBorder="1" applyAlignment="1" applyProtection="1">
      <alignment horizontal="center"/>
      <protection/>
    </xf>
    <xf numFmtId="0" fontId="29" fillId="16" borderId="123" xfId="0" applyFont="1" applyFill="1" applyBorder="1" applyAlignment="1" applyProtection="1">
      <alignment horizontal="left"/>
      <protection/>
    </xf>
    <xf numFmtId="3" fontId="29" fillId="16" borderId="62" xfId="0" applyNumberFormat="1" applyFont="1" applyFill="1" applyBorder="1" applyAlignment="1" applyProtection="1">
      <alignment/>
      <protection/>
    </xf>
    <xf numFmtId="3" fontId="29" fillId="16" borderId="29" xfId="0" applyNumberFormat="1" applyFont="1" applyFill="1" applyBorder="1" applyAlignment="1" applyProtection="1">
      <alignment/>
      <protection/>
    </xf>
    <xf numFmtId="3" fontId="29" fillId="16" borderId="27" xfId="0" applyNumberFormat="1" applyFont="1" applyFill="1" applyBorder="1" applyAlignment="1" applyProtection="1">
      <alignment/>
      <protection/>
    </xf>
    <xf numFmtId="3" fontId="75" fillId="16" borderId="27" xfId="0" applyNumberFormat="1" applyFont="1" applyFill="1" applyBorder="1" applyAlignment="1" applyProtection="1">
      <alignment horizontal="center"/>
      <protection/>
    </xf>
    <xf numFmtId="0" fontId="29" fillId="16" borderId="124" xfId="0" applyFont="1" applyFill="1" applyBorder="1" applyAlignment="1" applyProtection="1">
      <alignment horizontal="left"/>
      <protection/>
    </xf>
    <xf numFmtId="3" fontId="29" fillId="16" borderId="64" xfId="0" applyNumberFormat="1" applyFont="1" applyFill="1" applyBorder="1" applyAlignment="1" applyProtection="1">
      <alignment/>
      <protection/>
    </xf>
    <xf numFmtId="3" fontId="29" fillId="16" borderId="33" xfId="0" applyNumberFormat="1" applyFont="1" applyFill="1" applyBorder="1" applyAlignment="1" applyProtection="1">
      <alignment/>
      <protection/>
    </xf>
    <xf numFmtId="3" fontId="29" fillId="16" borderId="31" xfId="0" applyNumberFormat="1" applyFont="1" applyFill="1" applyBorder="1" applyAlignment="1" applyProtection="1">
      <alignment/>
      <protection/>
    </xf>
    <xf numFmtId="3" fontId="75" fillId="16" borderId="31" xfId="0" applyNumberFormat="1" applyFont="1" applyFill="1" applyBorder="1" applyAlignment="1" applyProtection="1">
      <alignment horizontal="center"/>
      <protection/>
    </xf>
    <xf numFmtId="0" fontId="29" fillId="16" borderId="125" xfId="0" applyFont="1" applyFill="1" applyBorder="1" applyAlignment="1" applyProtection="1">
      <alignment horizontal="left"/>
      <protection/>
    </xf>
    <xf numFmtId="0" fontId="76" fillId="16" borderId="125" xfId="0" applyFont="1" applyFill="1" applyBorder="1" applyAlignment="1" applyProtection="1">
      <alignment horizontal="left"/>
      <protection/>
    </xf>
    <xf numFmtId="0" fontId="29" fillId="16" borderId="82" xfId="0" applyFont="1" applyFill="1" applyBorder="1" applyAlignment="1" applyProtection="1">
      <alignment horizontal="left"/>
      <protection/>
    </xf>
    <xf numFmtId="0" fontId="29" fillId="16" borderId="58" xfId="0" applyFont="1" applyFill="1" applyBorder="1" applyAlignment="1" applyProtection="1">
      <alignment horizontal="left"/>
      <protection/>
    </xf>
    <xf numFmtId="3" fontId="29" fillId="16" borderId="99" xfId="0" applyNumberFormat="1" applyFont="1" applyFill="1" applyBorder="1" applyAlignment="1" applyProtection="1">
      <alignment/>
      <protection/>
    </xf>
    <xf numFmtId="3" fontId="29" fillId="16" borderId="94" xfId="0" applyNumberFormat="1" applyFont="1" applyFill="1" applyBorder="1" applyAlignment="1" applyProtection="1">
      <alignment/>
      <protection/>
    </xf>
    <xf numFmtId="3" fontId="29" fillId="16" borderId="93" xfId="0" applyNumberFormat="1" applyFont="1" applyFill="1" applyBorder="1" applyAlignment="1" applyProtection="1">
      <alignment/>
      <protection/>
    </xf>
    <xf numFmtId="3" fontId="75" fillId="16" borderId="93" xfId="0" applyNumberFormat="1" applyFont="1" applyFill="1" applyBorder="1" applyAlignment="1" applyProtection="1">
      <alignment horizontal="center"/>
      <protection/>
    </xf>
    <xf numFmtId="0" fontId="29" fillId="16" borderId="126" xfId="0" applyFont="1" applyFill="1" applyBorder="1" applyAlignment="1" applyProtection="1">
      <alignment horizontal="left"/>
      <protection/>
    </xf>
    <xf numFmtId="3" fontId="29" fillId="16" borderId="126" xfId="0" applyNumberFormat="1" applyFont="1" applyFill="1" applyBorder="1" applyAlignment="1" applyProtection="1">
      <alignment/>
      <protection/>
    </xf>
    <xf numFmtId="3" fontId="29" fillId="16" borderId="127" xfId="0" applyNumberFormat="1" applyFont="1" applyFill="1" applyBorder="1" applyAlignment="1" applyProtection="1">
      <alignment/>
      <protection/>
    </xf>
    <xf numFmtId="3" fontId="29" fillId="16" borderId="128" xfId="0" applyNumberFormat="1" applyFont="1" applyFill="1" applyBorder="1" applyAlignment="1" applyProtection="1">
      <alignment/>
      <protection/>
    </xf>
    <xf numFmtId="3" fontId="75" fillId="16" borderId="128" xfId="0" applyNumberFormat="1" applyFont="1" applyFill="1" applyBorder="1" applyAlignment="1" applyProtection="1">
      <alignment horizontal="center"/>
      <protection/>
    </xf>
    <xf numFmtId="0" fontId="29" fillId="16" borderId="62" xfId="0" applyFont="1" applyFill="1" applyBorder="1" applyAlignment="1" applyProtection="1">
      <alignment horizontal="left"/>
      <protection/>
    </xf>
    <xf numFmtId="3" fontId="29" fillId="16" borderId="62" xfId="0" applyNumberFormat="1" applyFont="1" applyFill="1" applyBorder="1" applyAlignment="1" applyProtection="1" quotePrefix="1">
      <alignment/>
      <protection/>
    </xf>
    <xf numFmtId="3" fontId="29" fillId="16" borderId="29" xfId="0" applyNumberFormat="1" applyFont="1" applyFill="1" applyBorder="1" applyAlignment="1" applyProtection="1" quotePrefix="1">
      <alignment/>
      <protection/>
    </xf>
    <xf numFmtId="3" fontId="29" fillId="16" borderId="27" xfId="0" applyNumberFormat="1" applyFont="1" applyFill="1" applyBorder="1" applyAlignment="1" applyProtection="1" quotePrefix="1">
      <alignment/>
      <protection/>
    </xf>
    <xf numFmtId="1" fontId="29" fillId="16" borderId="26" xfId="0" applyNumberFormat="1" applyFont="1" applyFill="1" applyBorder="1" applyAlignment="1" applyProtection="1" quotePrefix="1">
      <alignment horizontal="right"/>
      <protection/>
    </xf>
    <xf numFmtId="3" fontId="75" fillId="16" borderId="27" xfId="0" applyNumberFormat="1" applyFont="1" applyFill="1" applyBorder="1" applyAlignment="1" applyProtection="1" quotePrefix="1">
      <alignment horizontal="center"/>
      <protection/>
    </xf>
    <xf numFmtId="0" fontId="29" fillId="16" borderId="63" xfId="0" applyFont="1" applyFill="1" applyBorder="1" applyAlignment="1" applyProtection="1">
      <alignment horizontal="left"/>
      <protection/>
    </xf>
    <xf numFmtId="3" fontId="29" fillId="16" borderId="63" xfId="0" applyNumberFormat="1" applyFont="1" applyFill="1" applyBorder="1" applyAlignment="1" applyProtection="1" quotePrefix="1">
      <alignment/>
      <protection/>
    </xf>
    <xf numFmtId="3" fontId="29" fillId="16" borderId="42" xfId="0" applyNumberFormat="1" applyFont="1" applyFill="1" applyBorder="1" applyAlignment="1" applyProtection="1" quotePrefix="1">
      <alignment/>
      <protection/>
    </xf>
    <xf numFmtId="3" fontId="29" fillId="16" borderId="43" xfId="0" applyNumberFormat="1" applyFont="1" applyFill="1" applyBorder="1" applyAlignment="1" applyProtection="1" quotePrefix="1">
      <alignment/>
      <protection/>
    </xf>
    <xf numFmtId="3" fontId="75" fillId="16" borderId="43" xfId="0" applyNumberFormat="1" applyFont="1" applyFill="1" applyBorder="1" applyAlignment="1" applyProtection="1" quotePrefix="1">
      <alignment horizontal="center"/>
      <protection/>
    </xf>
    <xf numFmtId="186" fontId="29" fillId="16" borderId="0" xfId="0" applyNumberFormat="1" applyFont="1" applyFill="1" applyBorder="1" applyAlignment="1" applyProtection="1">
      <alignment/>
      <protection/>
    </xf>
    <xf numFmtId="0" fontId="47" fillId="7" borderId="89" xfId="0" applyFont="1" applyFill="1" applyBorder="1" applyAlignment="1" applyProtection="1" quotePrefix="1">
      <alignment horizontal="left"/>
      <protection/>
    </xf>
    <xf numFmtId="0" fontId="46" fillId="7" borderId="89" xfId="0" applyFont="1" applyFill="1" applyBorder="1" applyAlignment="1" applyProtection="1">
      <alignment horizontal="left"/>
      <protection/>
    </xf>
    <xf numFmtId="186" fontId="29" fillId="0" borderId="0" xfId="0" applyNumberFormat="1" applyFont="1" applyAlignment="1" applyProtection="1">
      <alignment/>
      <protection/>
    </xf>
    <xf numFmtId="186" fontId="29" fillId="16" borderId="0" xfId="0" applyNumberFormat="1" applyFont="1" applyFill="1" applyAlignment="1" applyProtection="1">
      <alignment/>
      <protection/>
    </xf>
    <xf numFmtId="186" fontId="29" fillId="5" borderId="0" xfId="0" applyNumberFormat="1" applyFont="1" applyFill="1" applyBorder="1" applyAlignment="1" applyProtection="1">
      <alignment/>
      <protection/>
    </xf>
    <xf numFmtId="186" fontId="46" fillId="5" borderId="0" xfId="0" applyNumberFormat="1" applyFont="1" applyFill="1" applyBorder="1" applyAlignment="1" applyProtection="1">
      <alignment/>
      <protection/>
    </xf>
    <xf numFmtId="1" fontId="46" fillId="16" borderId="0" xfId="0" applyNumberFormat="1" applyFont="1" applyFill="1" applyBorder="1" applyAlignment="1" applyProtection="1">
      <alignment horizontal="right"/>
      <protection/>
    </xf>
    <xf numFmtId="0" fontId="29" fillId="16" borderId="64" xfId="0" applyFont="1" applyFill="1" applyBorder="1" applyAlignment="1" applyProtection="1" quotePrefix="1">
      <alignment horizontal="left"/>
      <protection/>
    </xf>
    <xf numFmtId="0" fontId="29" fillId="16" borderId="64" xfId="0" applyFont="1" applyFill="1" applyBorder="1" applyAlignment="1" applyProtection="1">
      <alignment horizontal="left"/>
      <protection/>
    </xf>
    <xf numFmtId="0" fontId="29" fillId="16" borderId="66" xfId="0" applyFont="1" applyFill="1" applyBorder="1" applyAlignment="1" applyProtection="1" quotePrefix="1">
      <alignment horizontal="left"/>
      <protection/>
    </xf>
    <xf numFmtId="0" fontId="29" fillId="4" borderId="61" xfId="0" applyFont="1" applyFill="1" applyBorder="1" applyAlignment="1" applyProtection="1">
      <alignment horizontal="left"/>
      <protection/>
    </xf>
    <xf numFmtId="3" fontId="29" fillId="4" borderId="61" xfId="0" applyNumberFormat="1" applyFont="1" applyFill="1" applyBorder="1" applyAlignment="1" applyProtection="1">
      <alignment/>
      <protection/>
    </xf>
    <xf numFmtId="3" fontId="29" fillId="4" borderId="17" xfId="0" applyNumberFormat="1" applyFont="1" applyFill="1" applyBorder="1" applyAlignment="1" applyProtection="1">
      <alignment/>
      <protection/>
    </xf>
    <xf numFmtId="3" fontId="29" fillId="4" borderId="12" xfId="0" applyNumberFormat="1" applyFont="1" applyFill="1" applyBorder="1" applyAlignment="1" applyProtection="1">
      <alignment/>
      <protection/>
    </xf>
    <xf numFmtId="3" fontId="75" fillId="4" borderId="12" xfId="0" applyNumberFormat="1" applyFont="1" applyFill="1" applyBorder="1" applyAlignment="1" applyProtection="1">
      <alignment horizontal="center"/>
      <protection/>
    </xf>
    <xf numFmtId="0" fontId="29" fillId="16" borderId="129" xfId="0" applyFont="1" applyFill="1" applyBorder="1" applyAlignment="1" applyProtection="1" quotePrefix="1">
      <alignment horizontal="left"/>
      <protection/>
    </xf>
    <xf numFmtId="0" fontId="29" fillId="16" borderId="129" xfId="0" applyFont="1" applyFill="1" applyBorder="1" applyAlignment="1" applyProtection="1">
      <alignment horizontal="left"/>
      <protection/>
    </xf>
    <xf numFmtId="3" fontId="29" fillId="16" borderId="129" xfId="0" applyNumberFormat="1" applyFont="1" applyFill="1" applyBorder="1" applyAlignment="1" applyProtection="1">
      <alignment/>
      <protection/>
    </xf>
    <xf numFmtId="3" fontId="29" fillId="16" borderId="110" xfId="0" applyNumberFormat="1" applyFont="1" applyFill="1" applyBorder="1" applyAlignment="1" applyProtection="1">
      <alignment/>
      <protection/>
    </xf>
    <xf numFmtId="3" fontId="29" fillId="16" borderId="107" xfId="0" applyNumberFormat="1" applyFont="1" applyFill="1" applyBorder="1" applyAlignment="1" applyProtection="1">
      <alignment/>
      <protection/>
    </xf>
    <xf numFmtId="3" fontId="75" fillId="16" borderId="107" xfId="0" applyNumberFormat="1" applyFont="1" applyFill="1" applyBorder="1" applyAlignment="1" applyProtection="1">
      <alignment horizontal="center"/>
      <protection/>
    </xf>
    <xf numFmtId="0" fontId="76" fillId="16" borderId="66" xfId="0" applyFont="1" applyFill="1" applyBorder="1" applyAlignment="1" applyProtection="1">
      <alignment horizontal="left"/>
      <protection/>
    </xf>
    <xf numFmtId="0" fontId="29" fillId="4" borderId="62" xfId="0" applyFont="1" applyFill="1" applyBorder="1" applyAlignment="1" applyProtection="1" quotePrefix="1">
      <alignment horizontal="left"/>
      <protection/>
    </xf>
    <xf numFmtId="3" fontId="29" fillId="4" borderId="62" xfId="0" applyNumberFormat="1" applyFont="1" applyFill="1" applyBorder="1" applyAlignment="1" applyProtection="1">
      <alignment/>
      <protection/>
    </xf>
    <xf numFmtId="3" fontId="29" fillId="4" borderId="29" xfId="0" applyNumberFormat="1" applyFont="1" applyFill="1" applyBorder="1" applyAlignment="1" applyProtection="1">
      <alignment/>
      <protection/>
    </xf>
    <xf numFmtId="3" fontId="29" fillId="4" borderId="27" xfId="0" applyNumberFormat="1" applyFont="1" applyFill="1" applyBorder="1" applyAlignment="1" applyProtection="1">
      <alignment/>
      <protection/>
    </xf>
    <xf numFmtId="0" fontId="29" fillId="4" borderId="63" xfId="0" applyFont="1" applyFill="1" applyBorder="1" applyAlignment="1" applyProtection="1">
      <alignment horizontal="left"/>
      <protection/>
    </xf>
    <xf numFmtId="0" fontId="76" fillId="4" borderId="122" xfId="0" applyFont="1" applyFill="1" applyBorder="1" applyAlignment="1" applyProtection="1">
      <alignment horizontal="left"/>
      <protection/>
    </xf>
    <xf numFmtId="0" fontId="29" fillId="4" borderId="63" xfId="0" applyFont="1" applyFill="1" applyBorder="1" applyAlignment="1" applyProtection="1" quotePrefix="1">
      <alignment horizontal="left"/>
      <protection/>
    </xf>
    <xf numFmtId="3" fontId="29" fillId="4" borderId="63" xfId="0" applyNumberFormat="1" applyFont="1" applyFill="1" applyBorder="1" applyAlignment="1" applyProtection="1">
      <alignment/>
      <protection/>
    </xf>
    <xf numFmtId="3" fontId="29" fillId="4" borderId="42" xfId="0" applyNumberFormat="1" applyFont="1" applyFill="1" applyBorder="1" applyAlignment="1" applyProtection="1">
      <alignment/>
      <protection/>
    </xf>
    <xf numFmtId="3" fontId="29" fillId="4" borderId="43" xfId="0" applyNumberFormat="1" applyFont="1" applyFill="1" applyBorder="1" applyAlignment="1" applyProtection="1">
      <alignment/>
      <protection/>
    </xf>
    <xf numFmtId="0" fontId="77" fillId="16" borderId="0" xfId="0" applyFont="1" applyFill="1" applyAlignment="1" applyProtection="1">
      <alignment/>
      <protection/>
    </xf>
    <xf numFmtId="0" fontId="29" fillId="16" borderId="82" xfId="0" applyFont="1" applyFill="1" applyBorder="1" applyAlignment="1" applyProtection="1" quotePrefix="1">
      <alignment horizontal="left"/>
      <protection/>
    </xf>
    <xf numFmtId="3" fontId="29" fillId="16" borderId="82" xfId="0" applyNumberFormat="1" applyFont="1" applyFill="1" applyBorder="1" applyAlignment="1" applyProtection="1" quotePrefix="1">
      <alignment/>
      <protection/>
    </xf>
    <xf numFmtId="3" fontId="29" fillId="16" borderId="65" xfId="0" applyNumberFormat="1" applyFont="1" applyFill="1" applyBorder="1" applyAlignment="1" applyProtection="1" quotePrefix="1">
      <alignment/>
      <protection/>
    </xf>
    <xf numFmtId="3" fontId="29" fillId="16" borderId="10" xfId="0" applyNumberFormat="1" applyFont="1" applyFill="1" applyBorder="1" applyAlignment="1" applyProtection="1" quotePrefix="1">
      <alignment/>
      <protection/>
    </xf>
    <xf numFmtId="3" fontId="75" fillId="16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79" fillId="16" borderId="47" xfId="0" applyNumberFormat="1" applyFont="1" applyFill="1" applyBorder="1" applyAlignment="1" applyProtection="1">
      <alignment horizontal="center" vertical="center"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80" fillId="5" borderId="50" xfId="52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16" borderId="129" xfId="0" applyNumberFormat="1" applyFont="1" applyFill="1" applyBorder="1" applyAlignment="1" applyProtection="1" quotePrefix="1">
      <alignment/>
      <protection/>
    </xf>
    <xf numFmtId="3" fontId="29" fillId="16" borderId="110" xfId="0" applyNumberFormat="1" applyFont="1" applyFill="1" applyBorder="1" applyAlignment="1" applyProtection="1" quotePrefix="1">
      <alignment/>
      <protection/>
    </xf>
    <xf numFmtId="3" fontId="29" fillId="16" borderId="107" xfId="0" applyNumberFormat="1" applyFont="1" applyFill="1" applyBorder="1" applyAlignment="1" applyProtection="1" quotePrefix="1">
      <alignment/>
      <protection/>
    </xf>
    <xf numFmtId="3" fontId="75" fillId="16" borderId="107" xfId="0" applyNumberFormat="1" applyFont="1" applyFill="1" applyBorder="1" applyAlignment="1" applyProtection="1" quotePrefix="1">
      <alignment horizontal="center"/>
      <protection/>
    </xf>
    <xf numFmtId="3" fontId="29" fillId="16" borderId="64" xfId="0" applyNumberFormat="1" applyFont="1" applyFill="1" applyBorder="1" applyAlignment="1" applyProtection="1" quotePrefix="1">
      <alignment/>
      <protection/>
    </xf>
    <xf numFmtId="3" fontId="29" fillId="16" borderId="33" xfId="0" applyNumberFormat="1" applyFont="1" applyFill="1" applyBorder="1" applyAlignment="1" applyProtection="1" quotePrefix="1">
      <alignment/>
      <protection/>
    </xf>
    <xf numFmtId="3" fontId="29" fillId="16" borderId="31" xfId="0" applyNumberFormat="1" applyFont="1" applyFill="1" applyBorder="1" applyAlignment="1" applyProtection="1" quotePrefix="1">
      <alignment/>
      <protection/>
    </xf>
    <xf numFmtId="3" fontId="75" fillId="16" borderId="31" xfId="0" applyNumberFormat="1" applyFont="1" applyFill="1" applyBorder="1" applyAlignment="1" applyProtection="1" quotePrefix="1">
      <alignment horizontal="center"/>
      <protection/>
    </xf>
    <xf numFmtId="3" fontId="29" fillId="16" borderId="66" xfId="0" applyNumberFormat="1" applyFont="1" applyFill="1" applyBorder="1" applyAlignment="1" applyProtection="1" quotePrefix="1">
      <alignment/>
      <protection/>
    </xf>
    <xf numFmtId="3" fontId="29" fillId="16" borderId="38" xfId="0" applyNumberFormat="1" applyFont="1" applyFill="1" applyBorder="1" applyAlignment="1" applyProtection="1" quotePrefix="1">
      <alignment/>
      <protection/>
    </xf>
    <xf numFmtId="3" fontId="29" fillId="16" borderId="36" xfId="0" applyNumberFormat="1" applyFont="1" applyFill="1" applyBorder="1" applyAlignment="1" applyProtection="1" quotePrefix="1">
      <alignment/>
      <protection/>
    </xf>
    <xf numFmtId="3" fontId="75" fillId="16" borderId="36" xfId="0" applyNumberFormat="1" applyFont="1" applyFill="1" applyBorder="1" applyAlignment="1" applyProtection="1" quotePrefix="1">
      <alignment horizontal="center"/>
      <protection/>
    </xf>
    <xf numFmtId="0" fontId="29" fillId="16" borderId="61" xfId="0" applyFont="1" applyFill="1" applyBorder="1" applyAlignment="1" applyProtection="1" quotePrefix="1">
      <alignment horizontal="left"/>
      <protection/>
    </xf>
    <xf numFmtId="3" fontId="29" fillId="16" borderId="61" xfId="0" applyNumberFormat="1" applyFont="1" applyFill="1" applyBorder="1" applyAlignment="1" applyProtection="1" quotePrefix="1">
      <alignment/>
      <protection/>
    </xf>
    <xf numFmtId="3" fontId="29" fillId="16" borderId="17" xfId="0" applyNumberFormat="1" applyFont="1" applyFill="1" applyBorder="1" applyAlignment="1" applyProtection="1" quotePrefix="1">
      <alignment/>
      <protection/>
    </xf>
    <xf numFmtId="3" fontId="29" fillId="16" borderId="12" xfId="0" applyNumberFormat="1" applyFont="1" applyFill="1" applyBorder="1" applyAlignment="1" applyProtection="1" quotePrefix="1">
      <alignment/>
      <protection/>
    </xf>
    <xf numFmtId="3" fontId="75" fillId="16" borderId="12" xfId="0" applyNumberFormat="1" applyFont="1" applyFill="1" applyBorder="1" applyAlignment="1" applyProtection="1" quotePrefix="1">
      <alignment horizontal="center"/>
      <protection/>
    </xf>
    <xf numFmtId="185" fontId="29" fillId="16" borderId="129" xfId="73" applyFont="1" applyFill="1" applyBorder="1" applyAlignment="1" applyProtection="1">
      <alignment horizontal="left"/>
      <protection/>
    </xf>
    <xf numFmtId="0" fontId="76" fillId="16" borderId="129" xfId="0" applyFont="1" applyFill="1" applyBorder="1" applyAlignment="1" applyProtection="1">
      <alignment horizontal="left"/>
      <protection/>
    </xf>
    <xf numFmtId="0" fontId="29" fillId="16" borderId="63" xfId="0" applyFont="1" applyFill="1" applyBorder="1" applyAlignment="1" applyProtection="1" quotePrefix="1">
      <alignment horizontal="left"/>
      <protection/>
    </xf>
    <xf numFmtId="0" fontId="47" fillId="4" borderId="89" xfId="0" applyFont="1" applyFill="1" applyBorder="1" applyAlignment="1" applyProtection="1" quotePrefix="1">
      <alignment horizontal="left"/>
      <protection/>
    </xf>
    <xf numFmtId="0" fontId="46" fillId="4" borderId="89" xfId="0" applyFont="1" applyFill="1" applyBorder="1" applyAlignment="1" applyProtection="1">
      <alignment horizontal="left"/>
      <protection/>
    </xf>
    <xf numFmtId="0" fontId="46" fillId="4" borderId="89" xfId="0" applyFont="1" applyFill="1" applyBorder="1" applyAlignment="1" applyProtection="1" quotePrefix="1">
      <alignment horizontal="left"/>
      <protection/>
    </xf>
    <xf numFmtId="3" fontId="46" fillId="4" borderId="89" xfId="0" applyNumberFormat="1" applyFont="1" applyFill="1" applyBorder="1" applyAlignment="1" applyProtection="1">
      <alignment/>
      <protection/>
    </xf>
    <xf numFmtId="3" fontId="29" fillId="4" borderId="49" xfId="0" applyNumberFormat="1" applyFont="1" applyFill="1" applyBorder="1" applyAlignment="1" applyProtection="1">
      <alignment/>
      <protection/>
    </xf>
    <xf numFmtId="3" fontId="29" fillId="4" borderId="50" xfId="0" applyNumberFormat="1" applyFont="1" applyFill="1" applyBorder="1" applyAlignment="1" applyProtection="1">
      <alignment/>
      <protection/>
    </xf>
    <xf numFmtId="3" fontId="75" fillId="4" borderId="50" xfId="0" applyNumberFormat="1" applyFont="1" applyFill="1" applyBorder="1" applyAlignment="1" applyProtection="1">
      <alignment horizontal="center"/>
      <protection/>
    </xf>
    <xf numFmtId="0" fontId="47" fillId="7" borderId="101" xfId="0" applyFont="1" applyFill="1" applyBorder="1" applyAlignment="1" applyProtection="1">
      <alignment horizontal="left"/>
      <protection/>
    </xf>
    <xf numFmtId="0" fontId="46" fillId="7" borderId="101" xfId="0" applyFont="1" applyFill="1" applyBorder="1" applyAlignment="1" applyProtection="1">
      <alignment horizontal="left"/>
      <protection/>
    </xf>
    <xf numFmtId="197" fontId="46" fillId="7" borderId="101" xfId="0" applyNumberFormat="1" applyFont="1" applyFill="1" applyBorder="1" applyAlignment="1" applyProtection="1">
      <alignment/>
      <protection/>
    </xf>
    <xf numFmtId="197" fontId="29" fillId="4" borderId="95" xfId="0" applyNumberFormat="1" applyFont="1" applyFill="1" applyBorder="1" applyAlignment="1" applyProtection="1">
      <alignment/>
      <protection/>
    </xf>
    <xf numFmtId="197" fontId="29" fillId="4" borderId="102" xfId="0" applyNumberFormat="1" applyFont="1" applyFill="1" applyBorder="1" applyAlignment="1" applyProtection="1">
      <alignment/>
      <protection/>
    </xf>
    <xf numFmtId="3" fontId="75" fillId="7" borderId="102" xfId="0" applyNumberFormat="1" applyFont="1" applyFill="1" applyBorder="1" applyAlignment="1" applyProtection="1">
      <alignment horizontal="center"/>
      <protection/>
    </xf>
    <xf numFmtId="0" fontId="167" fillId="25" borderId="40" xfId="56" applyFont="1" applyFill="1" applyBorder="1" applyAlignment="1" applyProtection="1">
      <alignment horizontal="center"/>
      <protection/>
    </xf>
    <xf numFmtId="0" fontId="37" fillId="16" borderId="25" xfId="0" applyFont="1" applyFill="1" applyBorder="1" applyAlignment="1" applyProtection="1" quotePrefix="1">
      <alignment horizontal="left"/>
      <protection/>
    </xf>
    <xf numFmtId="197" fontId="168" fillId="16" borderId="25" xfId="0" applyNumberFormat="1" applyFont="1" applyFill="1" applyBorder="1" applyAlignment="1" applyProtection="1" quotePrefix="1">
      <alignment/>
      <protection/>
    </xf>
    <xf numFmtId="197" fontId="169" fillId="16" borderId="25" xfId="0" applyNumberFormat="1" applyFont="1" applyFill="1" applyBorder="1" applyAlignment="1" applyProtection="1" quotePrefix="1">
      <alignment/>
      <protection/>
    </xf>
    <xf numFmtId="3" fontId="75" fillId="16" borderId="24" xfId="0" applyNumberFormat="1" applyFont="1" applyFill="1" applyBorder="1" applyAlignment="1" applyProtection="1" quotePrefix="1">
      <alignment horizontal="center"/>
      <protection/>
    </xf>
    <xf numFmtId="197" fontId="46" fillId="7" borderId="89" xfId="0" applyNumberFormat="1" applyFont="1" applyFill="1" applyBorder="1" applyAlignment="1" applyProtection="1">
      <alignment horizontal="right"/>
      <protection/>
    </xf>
    <xf numFmtId="197" fontId="29" fillId="4" borderId="49" xfId="0" applyNumberFormat="1" applyFont="1" applyFill="1" applyBorder="1" applyAlignment="1" applyProtection="1">
      <alignment horizontal="right"/>
      <protection/>
    </xf>
    <xf numFmtId="197" fontId="29" fillId="4" borderId="50" xfId="0" applyNumberFormat="1" applyFont="1" applyFill="1" applyBorder="1" applyAlignment="1" applyProtection="1">
      <alignment horizontal="right"/>
      <protection/>
    </xf>
    <xf numFmtId="3" fontId="75" fillId="7" borderId="50" xfId="0" applyNumberFormat="1" applyFont="1" applyFill="1" applyBorder="1" applyAlignment="1" applyProtection="1">
      <alignment horizontal="center"/>
      <protection/>
    </xf>
    <xf numFmtId="0" fontId="46" fillId="16" borderId="82" xfId="0" applyFont="1" applyFill="1" applyBorder="1" applyAlignment="1" applyProtection="1">
      <alignment horizontal="left"/>
      <protection/>
    </xf>
    <xf numFmtId="3" fontId="46" fillId="16" borderId="82" xfId="0" applyNumberFormat="1" applyFont="1" applyFill="1" applyBorder="1" applyAlignment="1" applyProtection="1">
      <alignment horizontal="right"/>
      <protection/>
    </xf>
    <xf numFmtId="3" fontId="46" fillId="14" borderId="82" xfId="0" applyNumberFormat="1" applyFont="1" applyFill="1" applyBorder="1" applyAlignment="1" applyProtection="1">
      <alignment horizontal="right"/>
      <protection/>
    </xf>
    <xf numFmtId="3" fontId="29" fillId="16" borderId="65" xfId="0" applyNumberFormat="1" applyFont="1" applyFill="1" applyBorder="1" applyAlignment="1" applyProtection="1">
      <alignment horizontal="right"/>
      <protection/>
    </xf>
    <xf numFmtId="3" fontId="29" fillId="16" borderId="10" xfId="0" applyNumberFormat="1" applyFont="1" applyFill="1" applyBorder="1" applyAlignment="1" applyProtection="1">
      <alignment horizontal="right"/>
      <protection/>
    </xf>
    <xf numFmtId="3" fontId="75" fillId="16" borderId="10" xfId="0" applyNumberFormat="1" applyFont="1" applyFill="1" applyBorder="1" applyAlignment="1" applyProtection="1">
      <alignment horizontal="center"/>
      <protection/>
    </xf>
    <xf numFmtId="0" fontId="37" fillId="16" borderId="108" xfId="0" applyFont="1" applyFill="1" applyBorder="1" applyAlignment="1" applyProtection="1">
      <alignment/>
      <protection/>
    </xf>
    <xf numFmtId="186" fontId="29" fillId="0" borderId="108" xfId="0" applyNumberFormat="1" applyFont="1" applyBorder="1" applyAlignment="1" applyProtection="1">
      <alignment/>
      <protection/>
    </xf>
    <xf numFmtId="0" fontId="37" fillId="16" borderId="32" xfId="0" applyFont="1" applyFill="1" applyBorder="1" applyAlignment="1" applyProtection="1">
      <alignment/>
      <protection/>
    </xf>
    <xf numFmtId="186" fontId="29" fillId="0" borderId="32" xfId="0" applyNumberFormat="1" applyFont="1" applyBorder="1" applyAlignment="1" applyProtection="1">
      <alignment/>
      <protection/>
    </xf>
    <xf numFmtId="186" fontId="29" fillId="16" borderId="64" xfId="0" applyNumberFormat="1" applyFont="1" applyFill="1" applyBorder="1" applyAlignment="1" applyProtection="1">
      <alignment/>
      <protection/>
    </xf>
    <xf numFmtId="186" fontId="29" fillId="16" borderId="63" xfId="0" applyNumberFormat="1" applyFont="1" applyFill="1" applyBorder="1" applyAlignment="1" applyProtection="1">
      <alignment/>
      <protection/>
    </xf>
    <xf numFmtId="0" fontId="29" fillId="16" borderId="62" xfId="0" applyFont="1" applyFill="1" applyBorder="1" applyAlignment="1" applyProtection="1" quotePrefix="1">
      <alignment horizontal="left"/>
      <protection/>
    </xf>
    <xf numFmtId="0" fontId="46" fillId="16" borderId="63" xfId="0" applyFont="1" applyFill="1" applyBorder="1" applyAlignment="1" applyProtection="1">
      <alignment horizontal="left"/>
      <protection/>
    </xf>
    <xf numFmtId="0" fontId="46" fillId="16" borderId="129" xfId="0" applyFont="1" applyFill="1" applyBorder="1" applyAlignment="1" applyProtection="1" quotePrefix="1">
      <alignment horizontal="left"/>
      <protection/>
    </xf>
    <xf numFmtId="0" fontId="37" fillId="16" borderId="47" xfId="0" applyFont="1" applyFill="1" applyBorder="1" applyAlignment="1" applyProtection="1">
      <alignment/>
      <protection/>
    </xf>
    <xf numFmtId="0" fontId="29" fillId="16" borderId="130" xfId="0" applyFont="1" applyFill="1" applyBorder="1" applyAlignment="1" applyProtection="1">
      <alignment horizontal="left"/>
      <protection/>
    </xf>
    <xf numFmtId="186" fontId="29" fillId="0" borderId="47" xfId="0" applyNumberFormat="1" applyFont="1" applyBorder="1" applyAlignment="1" applyProtection="1">
      <alignment/>
      <protection/>
    </xf>
    <xf numFmtId="186" fontId="29" fillId="16" borderId="131" xfId="0" applyNumberFormat="1" applyFont="1" applyFill="1" applyBorder="1" applyAlignment="1" applyProtection="1">
      <alignment/>
      <protection/>
    </xf>
    <xf numFmtId="1" fontId="46" fillId="16" borderId="132" xfId="0" applyNumberFormat="1" applyFont="1" applyFill="1" applyBorder="1" applyAlignment="1" applyProtection="1">
      <alignment/>
      <protection/>
    </xf>
    <xf numFmtId="1" fontId="29" fillId="16" borderId="0" xfId="0" applyNumberFormat="1" applyFont="1" applyFill="1" applyBorder="1" applyAlignment="1" applyProtection="1" quotePrefix="1">
      <alignment horizontal="right"/>
      <protection/>
    </xf>
    <xf numFmtId="0" fontId="29" fillId="16" borderId="133" xfId="0" applyFont="1" applyFill="1" applyBorder="1" applyAlignment="1" applyProtection="1">
      <alignment horizontal="left"/>
      <protection/>
    </xf>
    <xf numFmtId="0" fontId="29" fillId="16" borderId="131" xfId="0" applyFont="1" applyFill="1" applyBorder="1" applyAlignment="1" applyProtection="1">
      <alignment horizontal="left"/>
      <protection/>
    </xf>
    <xf numFmtId="1" fontId="46" fillId="16" borderId="134" xfId="0" applyNumberFormat="1" applyFont="1" applyFill="1" applyBorder="1" applyAlignment="1" applyProtection="1">
      <alignment/>
      <protection/>
    </xf>
    <xf numFmtId="1" fontId="46" fillId="16" borderId="135" xfId="0" applyNumberFormat="1" applyFont="1" applyFill="1" applyBorder="1" applyAlignment="1" applyProtection="1">
      <alignment/>
      <protection/>
    </xf>
    <xf numFmtId="3" fontId="29" fillId="16" borderId="0" xfId="0" applyNumberFormat="1" applyFont="1" applyFill="1" applyBorder="1" applyAlignment="1" applyProtection="1">
      <alignment/>
      <protection/>
    </xf>
    <xf numFmtId="0" fontId="37" fillId="16" borderId="105" xfId="0" applyFont="1" applyFill="1" applyBorder="1" applyAlignment="1" applyProtection="1" quotePrefix="1">
      <alignment horizontal="left"/>
      <protection/>
    </xf>
    <xf numFmtId="197" fontId="168" fillId="16" borderId="105" xfId="0" applyNumberFormat="1" applyFont="1" applyFill="1" applyBorder="1" applyAlignment="1" applyProtection="1" quotePrefix="1">
      <alignment/>
      <protection/>
    </xf>
    <xf numFmtId="197" fontId="169" fillId="16" borderId="105" xfId="0" applyNumberFormat="1" applyFont="1" applyFill="1" applyBorder="1" applyAlignment="1" applyProtection="1" quotePrefix="1">
      <alignment/>
      <protection/>
    </xf>
    <xf numFmtId="0" fontId="29" fillId="16" borderId="0" xfId="0" applyFont="1" applyFill="1" applyBorder="1" applyAlignment="1" applyProtection="1">
      <alignment horizontal="left"/>
      <protection/>
    </xf>
    <xf numFmtId="1" fontId="46" fillId="16" borderId="0" xfId="0" applyNumberFormat="1" applyFont="1" applyFill="1" applyBorder="1" applyAlignment="1" applyProtection="1">
      <alignment/>
      <protection/>
    </xf>
    <xf numFmtId="0" fontId="5" fillId="16" borderId="0" xfId="52" applyFont="1" applyFill="1" applyBorder="1" applyAlignment="1" applyProtection="1">
      <alignment horizontal="left" vertical="center"/>
      <protection/>
    </xf>
    <xf numFmtId="1" fontId="46" fillId="16" borderId="21" xfId="0" applyNumberFormat="1" applyFont="1" applyFill="1" applyBorder="1" applyAlignment="1" applyProtection="1">
      <alignment/>
      <protection/>
    </xf>
    <xf numFmtId="0" fontId="29" fillId="16" borderId="0" xfId="0" applyFont="1" applyFill="1" applyBorder="1" applyAlignment="1" applyProtection="1">
      <alignment horizontal="right"/>
      <protection/>
    </xf>
    <xf numFmtId="0" fontId="74" fillId="16" borderId="0" xfId="0" applyFont="1" applyFill="1" applyBorder="1" applyAlignment="1" applyProtection="1">
      <alignment horizontal="center"/>
      <protection/>
    </xf>
    <xf numFmtId="0" fontId="74" fillId="16" borderId="0" xfId="0" applyFont="1" applyFill="1" applyBorder="1" applyAlignment="1" applyProtection="1">
      <alignment horizontal="left"/>
      <protection/>
    </xf>
    <xf numFmtId="1" fontId="78" fillId="16" borderId="0" xfId="0" applyNumberFormat="1" applyFont="1" applyFill="1" applyBorder="1" applyAlignment="1" applyProtection="1">
      <alignment/>
      <protection/>
    </xf>
    <xf numFmtId="0" fontId="70" fillId="16" borderId="0" xfId="0" applyFont="1" applyFill="1" applyAlignment="1" applyProtection="1">
      <alignment/>
      <protection/>
    </xf>
    <xf numFmtId="0" fontId="75" fillId="16" borderId="0" xfId="0" applyFont="1" applyFill="1" applyBorder="1" applyAlignment="1" applyProtection="1">
      <alignment horizontal="right"/>
      <protection/>
    </xf>
    <xf numFmtId="3" fontId="38" fillId="16" borderId="0" xfId="0" applyNumberFormat="1" applyFont="1" applyFill="1" applyAlignment="1" applyProtection="1">
      <alignment/>
      <protection/>
    </xf>
    <xf numFmtId="1" fontId="46" fillId="16" borderId="108" xfId="0" applyNumberFormat="1" applyFont="1" applyFill="1" applyBorder="1" applyAlignment="1" applyProtection="1">
      <alignment/>
      <protection/>
    </xf>
    <xf numFmtId="0" fontId="46" fillId="16" borderId="0" xfId="0" applyFont="1" applyFill="1" applyBorder="1" applyAlignment="1" applyProtection="1">
      <alignment horizontal="left"/>
      <protection/>
    </xf>
    <xf numFmtId="1" fontId="75" fillId="16" borderId="0" xfId="0" applyNumberFormat="1" applyFont="1" applyFill="1" applyBorder="1" applyAlignment="1" applyProtection="1">
      <alignment horizontal="right"/>
      <protection/>
    </xf>
    <xf numFmtId="3" fontId="38" fillId="16" borderId="108" xfId="0" applyNumberFormat="1" applyFont="1" applyFill="1" applyBorder="1" applyAlignment="1" applyProtection="1">
      <alignment/>
      <protection/>
    </xf>
    <xf numFmtId="186" fontId="62" fillId="16" borderId="0" xfId="0" applyNumberFormat="1" applyFont="1" applyFill="1" applyBorder="1" applyAlignment="1" applyProtection="1" quotePrefix="1">
      <alignment horizontal="left"/>
      <protection/>
    </xf>
    <xf numFmtId="3" fontId="46" fillId="16" borderId="0" xfId="0" applyNumberFormat="1" applyFont="1" applyFill="1" applyBorder="1" applyAlignment="1" applyProtection="1">
      <alignment/>
      <protection/>
    </xf>
    <xf numFmtId="0" fontId="75" fillId="16" borderId="0" xfId="0" applyFont="1" applyFill="1" applyBorder="1" applyAlignment="1" applyProtection="1" quotePrefix="1">
      <alignment horizontal="left"/>
      <protection/>
    </xf>
    <xf numFmtId="0" fontId="37" fillId="5" borderId="0" xfId="0" applyFont="1" applyFill="1" applyAlignment="1" applyProtection="1">
      <alignment/>
      <protection/>
    </xf>
    <xf numFmtId="0" fontId="38" fillId="5" borderId="0" xfId="0" applyFont="1" applyFill="1" applyAlignment="1" applyProtection="1">
      <alignment/>
      <protection/>
    </xf>
    <xf numFmtId="0" fontId="37" fillId="4" borderId="0" xfId="55" applyFont="1" applyFill="1" applyBorder="1" applyProtection="1">
      <alignment/>
      <protection/>
    </xf>
    <xf numFmtId="0" fontId="53" fillId="4" borderId="0" xfId="52" applyFont="1" applyFill="1" applyAlignment="1" applyProtection="1" quotePrefix="1">
      <alignment vertical="center"/>
      <protection/>
    </xf>
    <xf numFmtId="0" fontId="37" fillId="4" borderId="0" xfId="55" applyFont="1" applyFill="1" applyProtection="1">
      <alignment/>
      <protection/>
    </xf>
    <xf numFmtId="0" fontId="170" fillId="4" borderId="0" xfId="58" applyFont="1" applyFill="1" applyProtection="1">
      <alignment/>
      <protection/>
    </xf>
    <xf numFmtId="0" fontId="148" fillId="4" borderId="0" xfId="55" applyFont="1" applyFill="1" applyAlignment="1" applyProtection="1">
      <alignment horizontal="center" vertical="center"/>
      <protection/>
    </xf>
    <xf numFmtId="0" fontId="171" fillId="4" borderId="0" xfId="64" applyFont="1" applyFill="1" applyBorder="1" applyAlignment="1" applyProtection="1">
      <alignment horizontal="left"/>
      <protection/>
    </xf>
    <xf numFmtId="0" fontId="53" fillId="26" borderId="0" xfId="64" applyFont="1" applyFill="1" applyAlignment="1" applyProtection="1">
      <alignment horizontal="left"/>
      <protection/>
    </xf>
    <xf numFmtId="0" fontId="38" fillId="4" borderId="0" xfId="55" applyFont="1" applyFill="1" applyBorder="1" applyProtection="1">
      <alignment/>
      <protection/>
    </xf>
    <xf numFmtId="0" fontId="52" fillId="4" borderId="0" xfId="0" applyNumberFormat="1" applyFont="1" applyFill="1" applyBorder="1" applyAlignment="1" applyProtection="1">
      <alignment horizontal="left"/>
      <protection/>
    </xf>
    <xf numFmtId="0" fontId="148" fillId="4" borderId="0" xfId="55" applyNumberFormat="1" applyFont="1" applyFill="1" applyAlignment="1" applyProtection="1">
      <alignment horizontal="center" vertical="center"/>
      <protection/>
    </xf>
    <xf numFmtId="0" fontId="38" fillId="4" borderId="0" xfId="55" applyNumberFormat="1" applyFont="1" applyFill="1" applyBorder="1" applyProtection="1">
      <alignment/>
      <protection/>
    </xf>
    <xf numFmtId="0" fontId="29" fillId="5" borderId="0" xfId="55" applyFont="1" applyFill="1" applyBorder="1" applyProtection="1">
      <alignment/>
      <protection/>
    </xf>
    <xf numFmtId="0" fontId="37" fillId="5" borderId="0" xfId="55" applyFont="1" applyFill="1" applyBorder="1" applyProtection="1">
      <alignment/>
      <protection/>
    </xf>
    <xf numFmtId="0" fontId="38" fillId="4" borderId="0" xfId="55" applyFont="1" applyFill="1" applyAlignment="1" applyProtection="1">
      <alignment horizontal="right"/>
      <protection/>
    </xf>
    <xf numFmtId="195" fontId="172" fillId="16" borderId="12" xfId="58" applyNumberFormat="1" applyFont="1" applyFill="1" applyBorder="1" applyAlignment="1" applyProtection="1">
      <alignment horizontal="center" vertical="center"/>
      <protection/>
    </xf>
    <xf numFmtId="194" fontId="49" fillId="16" borderId="12" xfId="52" applyNumberFormat="1" applyFont="1" applyFill="1" applyBorder="1" applyAlignment="1" applyProtection="1">
      <alignment horizontal="center" vertical="center"/>
      <protection/>
    </xf>
    <xf numFmtId="0" fontId="26" fillId="4" borderId="0" xfId="58" applyFont="1" applyFill="1" applyBorder="1" applyAlignment="1" applyProtection="1">
      <alignment horizontal="center"/>
      <protection/>
    </xf>
    <xf numFmtId="0" fontId="26" fillId="4" borderId="0" xfId="58" applyFont="1" applyFill="1" applyProtection="1">
      <alignment/>
      <protection/>
    </xf>
    <xf numFmtId="0" fontId="146" fillId="16" borderId="12" xfId="0" applyNumberFormat="1" applyFont="1" applyFill="1" applyBorder="1" applyAlignment="1" applyProtection="1">
      <alignment horizontal="center" vertical="center"/>
      <protection/>
    </xf>
    <xf numFmtId="0" fontId="166" fillId="16" borderId="12" xfId="52" applyNumberFormat="1" applyFont="1" applyFill="1" applyBorder="1" applyAlignment="1" applyProtection="1">
      <alignment horizontal="center" vertical="center"/>
      <protection/>
    </xf>
    <xf numFmtId="0" fontId="26" fillId="4" borderId="0" xfId="58" applyNumberFormat="1" applyFont="1" applyFill="1" applyProtection="1">
      <alignment/>
      <protection/>
    </xf>
    <xf numFmtId="0" fontId="26" fillId="5" borderId="0" xfId="58" applyFont="1" applyFill="1" applyProtection="1">
      <alignment/>
      <protection/>
    </xf>
    <xf numFmtId="0" fontId="5" fillId="4" borderId="0" xfId="52" applyFont="1" applyFill="1" applyAlignment="1" applyProtection="1" quotePrefix="1">
      <alignment vertical="center"/>
      <protection/>
    </xf>
    <xf numFmtId="0" fontId="38" fillId="4" borderId="0" xfId="55" applyFont="1" applyFill="1" applyAlignment="1" applyProtection="1" quotePrefix="1">
      <alignment horizontal="left"/>
      <protection/>
    </xf>
    <xf numFmtId="0" fontId="38" fillId="4" borderId="0" xfId="55" applyNumberFormat="1" applyFont="1" applyFill="1" applyAlignment="1" applyProtection="1" quotePrefix="1">
      <alignment horizontal="left"/>
      <protection/>
    </xf>
    <xf numFmtId="0" fontId="49" fillId="4" borderId="0" xfId="52" applyFont="1" applyFill="1" applyBorder="1" applyAlignment="1" applyProtection="1" quotePrefix="1">
      <alignment/>
      <protection/>
    </xf>
    <xf numFmtId="0" fontId="173" fillId="4" borderId="0" xfId="55" applyFont="1" applyFill="1" applyBorder="1" applyAlignment="1" applyProtection="1">
      <alignment horizontal="right"/>
      <protection/>
    </xf>
    <xf numFmtId="0" fontId="49" fillId="4" borderId="0" xfId="58" applyFont="1" applyFill="1" applyBorder="1" applyAlignment="1" applyProtection="1">
      <alignment horizontal="right"/>
      <protection/>
    </xf>
    <xf numFmtId="194" fontId="158" fillId="16" borderId="12" xfId="64" applyNumberFormat="1" applyFont="1" applyFill="1" applyBorder="1" applyAlignment="1" applyProtection="1">
      <alignment horizontal="center" vertical="center"/>
      <protection/>
    </xf>
    <xf numFmtId="0" fontId="172" fillId="4" borderId="0" xfId="64" applyFont="1" applyFill="1" applyBorder="1" applyAlignment="1" applyProtection="1">
      <alignment horizontal="left"/>
      <protection/>
    </xf>
    <xf numFmtId="0" fontId="8" fillId="4" borderId="0" xfId="58" applyFont="1" applyFill="1" applyBorder="1" applyAlignment="1" applyProtection="1">
      <alignment horizontal="right"/>
      <protection/>
    </xf>
    <xf numFmtId="0" fontId="174" fillId="4" borderId="0" xfId="58" applyFont="1" applyFill="1" applyBorder="1" applyAlignment="1" applyProtection="1">
      <alignment horizontal="center"/>
      <protection/>
    </xf>
    <xf numFmtId="197" fontId="53" fillId="4" borderId="0" xfId="65" applyNumberFormat="1" applyFont="1" applyFill="1" applyBorder="1" applyAlignment="1" applyProtection="1">
      <alignment/>
      <protection/>
    </xf>
    <xf numFmtId="38" fontId="53" fillId="4" borderId="0" xfId="65" applyNumberFormat="1" applyFont="1" applyFill="1" applyBorder="1" applyProtection="1">
      <alignment/>
      <protection/>
    </xf>
    <xf numFmtId="0" fontId="53" fillId="4" borderId="0" xfId="65" applyNumberFormat="1" applyFont="1" applyFill="1" applyAlignment="1" applyProtection="1">
      <alignment/>
      <protection/>
    </xf>
    <xf numFmtId="0" fontId="173" fillId="4" borderId="0" xfId="55" applyFont="1" applyFill="1" applyBorder="1" applyAlignment="1" applyProtection="1" quotePrefix="1">
      <alignment horizontal="left"/>
      <protection/>
    </xf>
    <xf numFmtId="0" fontId="33" fillId="4" borderId="0" xfId="55" applyFont="1" applyFill="1" applyBorder="1" applyAlignment="1" applyProtection="1">
      <alignment/>
      <protection/>
    </xf>
    <xf numFmtId="187" fontId="175" fillId="16" borderId="12" xfId="52" applyNumberFormat="1" applyFont="1" applyFill="1" applyBorder="1" applyAlignment="1" applyProtection="1">
      <alignment horizontal="center" vertical="center"/>
      <protection/>
    </xf>
    <xf numFmtId="0" fontId="176" fillId="25" borderId="0" xfId="55" applyFont="1" applyFill="1" applyAlignment="1" applyProtection="1" quotePrefix="1">
      <alignment horizontal="center"/>
      <protection/>
    </xf>
    <xf numFmtId="187" fontId="84" fillId="16" borderId="12" xfId="52" applyNumberFormat="1" applyFont="1" applyFill="1" applyBorder="1" applyAlignment="1" applyProtection="1">
      <alignment horizontal="center" vertical="center"/>
      <protection/>
    </xf>
    <xf numFmtId="0" fontId="29" fillId="4" borderId="0" xfId="55" applyNumberFormat="1" applyFont="1" applyFill="1" applyBorder="1" applyProtection="1">
      <alignment/>
      <protection/>
    </xf>
    <xf numFmtId="0" fontId="29" fillId="4" borderId="0" xfId="55" applyFont="1" applyFill="1" applyBorder="1" applyProtection="1">
      <alignment/>
      <protection/>
    </xf>
    <xf numFmtId="0" fontId="46" fillId="4" borderId="56" xfId="55" applyFont="1" applyFill="1" applyBorder="1" applyProtection="1">
      <alignment/>
      <protection/>
    </xf>
    <xf numFmtId="186" fontId="46" fillId="4" borderId="0" xfId="55" applyNumberFormat="1" applyFont="1" applyFill="1" applyBorder="1" applyProtection="1">
      <alignment/>
      <protection/>
    </xf>
    <xf numFmtId="0" fontId="46" fillId="4" borderId="56" xfId="55" applyNumberFormat="1" applyFont="1" applyFill="1" applyBorder="1" applyProtection="1">
      <alignment/>
      <protection/>
    </xf>
    <xf numFmtId="186" fontId="46" fillId="4" borderId="0" xfId="55" applyNumberFormat="1" applyFont="1" applyFill="1" applyBorder="1" applyAlignment="1" applyProtection="1">
      <alignment horizontal="left"/>
      <protection/>
    </xf>
    <xf numFmtId="203" fontId="46" fillId="16" borderId="104" xfId="55" applyNumberFormat="1" applyFont="1" applyFill="1" applyBorder="1" applyAlignment="1" applyProtection="1" quotePrefix="1">
      <alignment horizontal="center"/>
      <protection/>
    </xf>
    <xf numFmtId="203" fontId="46" fillId="16" borderId="105" xfId="55" applyNumberFormat="1" applyFont="1" applyFill="1" applyBorder="1" applyAlignment="1" applyProtection="1" quotePrefix="1">
      <alignment horizontal="center"/>
      <protection/>
    </xf>
    <xf numFmtId="203" fontId="46" fillId="16" borderId="106" xfId="55" applyNumberFormat="1" applyFont="1" applyFill="1" applyBorder="1" applyAlignment="1" applyProtection="1" quotePrefix="1">
      <alignment horizontal="center"/>
      <protection/>
    </xf>
    <xf numFmtId="203" fontId="177" fillId="7" borderId="126" xfId="55" applyNumberFormat="1" applyFont="1" applyFill="1" applyBorder="1" applyAlignment="1" applyProtection="1" quotePrefix="1">
      <alignment horizontal="center" wrapText="1"/>
      <protection/>
    </xf>
    <xf numFmtId="203" fontId="178" fillId="7" borderId="126" xfId="55" applyNumberFormat="1" applyFont="1" applyFill="1" applyBorder="1" applyAlignment="1" applyProtection="1" quotePrefix="1">
      <alignment horizontal="center" vertical="center" wrapText="1"/>
      <protection/>
    </xf>
    <xf numFmtId="203" fontId="96" fillId="4" borderId="126" xfId="55" applyNumberFormat="1" applyFont="1" applyFill="1" applyBorder="1" applyAlignment="1" applyProtection="1" quotePrefix="1">
      <alignment horizontal="center" vertical="center" wrapText="1"/>
      <protection/>
    </xf>
    <xf numFmtId="203" fontId="147" fillId="4" borderId="126" xfId="55" applyNumberFormat="1" applyFont="1" applyFill="1" applyBorder="1" applyAlignment="1" applyProtection="1" quotePrefix="1">
      <alignment horizontal="center" vertical="center" wrapText="1"/>
      <protection/>
    </xf>
    <xf numFmtId="203" fontId="179" fillId="23" borderId="126" xfId="55" applyNumberFormat="1" applyFont="1" applyFill="1" applyBorder="1" applyAlignment="1" applyProtection="1" quotePrefix="1">
      <alignment horizontal="center" wrapText="1"/>
      <protection/>
    </xf>
    <xf numFmtId="203" fontId="46" fillId="16" borderId="136" xfId="55" applyNumberFormat="1" applyFont="1" applyFill="1" applyBorder="1" applyAlignment="1" applyProtection="1" quotePrefix="1">
      <alignment horizontal="center" wrapText="1"/>
      <protection/>
    </xf>
    <xf numFmtId="186" fontId="46" fillId="4" borderId="26" xfId="55" applyNumberFormat="1" applyFont="1" applyFill="1" applyBorder="1" applyAlignment="1" applyProtection="1">
      <alignment horizontal="center" vertical="center" wrapText="1"/>
      <protection/>
    </xf>
    <xf numFmtId="0" fontId="74" fillId="16" borderId="126" xfId="55" applyNumberFormat="1" applyFont="1" applyFill="1" applyBorder="1" applyAlignment="1" applyProtection="1" quotePrefix="1">
      <alignment horizontal="center" wrapText="1"/>
      <protection/>
    </xf>
    <xf numFmtId="0" fontId="46" fillId="16" borderId="126" xfId="55" applyNumberFormat="1" applyFont="1" applyFill="1" applyBorder="1" applyAlignment="1" applyProtection="1" quotePrefix="1">
      <alignment horizontal="center" wrapText="1"/>
      <protection/>
    </xf>
    <xf numFmtId="0" fontId="47" fillId="16" borderId="131" xfId="55" applyFont="1" applyFill="1" applyBorder="1" applyAlignment="1" applyProtection="1" quotePrefix="1">
      <alignment horizontal="left" vertical="top"/>
      <protection/>
    </xf>
    <xf numFmtId="0" fontId="47" fillId="16" borderId="56" xfId="55" applyFont="1" applyFill="1" applyBorder="1" applyAlignment="1" applyProtection="1" quotePrefix="1">
      <alignment horizontal="center" vertical="top"/>
      <protection/>
    </xf>
    <xf numFmtId="0" fontId="47" fillId="16" borderId="57" xfId="55" applyFont="1" applyFill="1" applyBorder="1" applyAlignment="1" applyProtection="1" quotePrefix="1">
      <alignment horizontal="center" vertical="top"/>
      <protection/>
    </xf>
    <xf numFmtId="204" fontId="177" fillId="7" borderId="132" xfId="55" applyNumberFormat="1" applyFont="1" applyFill="1" applyBorder="1" applyAlignment="1" applyProtection="1" quotePrefix="1">
      <alignment horizontal="center"/>
      <protection/>
    </xf>
    <xf numFmtId="187" fontId="180" fillId="7" borderId="132" xfId="55" applyNumberFormat="1" applyFont="1" applyFill="1" applyBorder="1" applyAlignment="1" applyProtection="1" quotePrefix="1">
      <alignment horizontal="center"/>
      <protection/>
    </xf>
    <xf numFmtId="204" fontId="148" fillId="4" borderId="132" xfId="55" applyNumberFormat="1" applyFont="1" applyFill="1" applyBorder="1" applyAlignment="1" applyProtection="1" quotePrefix="1">
      <alignment horizontal="center"/>
      <protection/>
    </xf>
    <xf numFmtId="187" fontId="147" fillId="4" borderId="132" xfId="55" applyNumberFormat="1" applyFont="1" applyFill="1" applyBorder="1" applyAlignment="1" applyProtection="1" quotePrefix="1">
      <alignment horizontal="center"/>
      <protection/>
    </xf>
    <xf numFmtId="187" fontId="38" fillId="4" borderId="0" xfId="55" applyNumberFormat="1" applyFont="1" applyFill="1" applyAlignment="1" applyProtection="1">
      <alignment horizontal="right"/>
      <protection/>
    </xf>
    <xf numFmtId="187" fontId="179" fillId="23" borderId="132" xfId="55" applyNumberFormat="1" applyFont="1" applyFill="1" applyBorder="1" applyAlignment="1" applyProtection="1" quotePrefix="1">
      <alignment horizontal="center"/>
      <protection/>
    </xf>
    <xf numFmtId="187" fontId="46" fillId="16" borderId="137" xfId="55" applyNumberFormat="1" applyFont="1" applyFill="1" applyBorder="1" applyAlignment="1" applyProtection="1" quotePrefix="1">
      <alignment horizontal="center"/>
      <protection/>
    </xf>
    <xf numFmtId="0" fontId="46" fillId="4" borderId="26" xfId="55" applyFont="1" applyFill="1" applyBorder="1" applyAlignment="1" applyProtection="1">
      <alignment horizontal="center"/>
      <protection/>
    </xf>
    <xf numFmtId="204" fontId="29" fillId="16" borderId="132" xfId="55" applyNumberFormat="1" applyFont="1" applyFill="1" applyBorder="1" applyAlignment="1" applyProtection="1" quotePrefix="1">
      <alignment horizontal="center"/>
      <protection/>
    </xf>
    <xf numFmtId="0" fontId="29" fillId="4" borderId="0" xfId="55" applyFont="1" applyFill="1" applyProtection="1">
      <alignment/>
      <protection/>
    </xf>
    <xf numFmtId="0" fontId="29" fillId="16" borderId="20" xfId="55" applyFont="1" applyFill="1" applyBorder="1" applyAlignment="1" applyProtection="1">
      <alignment horizontal="left"/>
      <protection/>
    </xf>
    <xf numFmtId="0" fontId="29" fillId="16" borderId="0" xfId="55" applyFont="1" applyFill="1" applyBorder="1" applyAlignment="1" applyProtection="1">
      <alignment horizontal="center"/>
      <protection/>
    </xf>
    <xf numFmtId="0" fontId="29" fillId="16" borderId="11" xfId="55" applyFont="1" applyFill="1" applyBorder="1" applyAlignment="1" applyProtection="1">
      <alignment horizontal="center"/>
      <protection/>
    </xf>
    <xf numFmtId="0" fontId="29" fillId="16" borderId="61" xfId="55" applyFont="1" applyFill="1" applyBorder="1" applyAlignment="1" applyProtection="1" quotePrefix="1">
      <alignment horizontal="center"/>
      <protection/>
    </xf>
    <xf numFmtId="0" fontId="46" fillId="16" borderId="61" xfId="55" applyFont="1" applyFill="1" applyBorder="1" applyAlignment="1" applyProtection="1" quotePrefix="1">
      <alignment horizontal="center"/>
      <protection/>
    </xf>
    <xf numFmtId="0" fontId="46" fillId="16" borderId="138" xfId="55" applyFont="1" applyFill="1" applyBorder="1" applyAlignment="1" applyProtection="1" quotePrefix="1">
      <alignment horizontal="center"/>
      <protection/>
    </xf>
    <xf numFmtId="0" fontId="37" fillId="4" borderId="26" xfId="55" applyFont="1" applyFill="1" applyBorder="1" applyProtection="1">
      <alignment/>
      <protection/>
    </xf>
    <xf numFmtId="0" fontId="29" fillId="16" borderId="61" xfId="55" applyNumberFormat="1" applyFont="1" applyFill="1" applyBorder="1" applyAlignment="1" applyProtection="1" quotePrefix="1">
      <alignment horizontal="center"/>
      <protection/>
    </xf>
    <xf numFmtId="0" fontId="46" fillId="16" borderId="61" xfId="55" applyNumberFormat="1" applyFont="1" applyFill="1" applyBorder="1" applyAlignment="1" applyProtection="1" quotePrefix="1">
      <alignment horizontal="center"/>
      <protection/>
    </xf>
    <xf numFmtId="0" fontId="62" fillId="16" borderId="40" xfId="55" applyFont="1" applyFill="1" applyBorder="1" applyAlignment="1" applyProtection="1" quotePrefix="1">
      <alignment horizontal="left"/>
      <protection/>
    </xf>
    <xf numFmtId="0" fontId="62" fillId="16" borderId="25" xfId="55" applyFont="1" applyFill="1" applyBorder="1" applyAlignment="1" applyProtection="1" quotePrefix="1">
      <alignment horizontal="left"/>
      <protection/>
    </xf>
    <xf numFmtId="0" fontId="62" fillId="16" borderId="97" xfId="55" applyFont="1" applyFill="1" applyBorder="1" applyAlignment="1" applyProtection="1" quotePrefix="1">
      <alignment horizontal="left"/>
      <protection/>
    </xf>
    <xf numFmtId="0" fontId="181" fillId="4" borderId="0" xfId="55" applyFont="1" applyFill="1" applyBorder="1" applyProtection="1">
      <alignment/>
      <protection/>
    </xf>
    <xf numFmtId="38" fontId="34" fillId="16" borderId="26" xfId="65" applyNumberFormat="1" applyFont="1" applyFill="1" applyBorder="1" applyAlignment="1" applyProtection="1">
      <alignment/>
      <protection/>
    </xf>
    <xf numFmtId="38" fontId="34" fillId="16" borderId="0" xfId="65" applyNumberFormat="1" applyFont="1" applyFill="1" applyBorder="1" applyAlignment="1" applyProtection="1">
      <alignment/>
      <protection/>
    </xf>
    <xf numFmtId="38" fontId="34" fillId="16" borderId="11" xfId="65" applyNumberFormat="1" applyFont="1" applyFill="1" applyBorder="1" applyAlignment="1" applyProtection="1">
      <alignment/>
      <protection/>
    </xf>
    <xf numFmtId="205" fontId="29" fillId="16" borderId="99" xfId="55" applyNumberFormat="1" applyFont="1" applyFill="1" applyBorder="1" applyAlignment="1" applyProtection="1">
      <alignment/>
      <protection/>
    </xf>
    <xf numFmtId="205" fontId="46" fillId="16" borderId="99" xfId="55" applyNumberFormat="1" applyFont="1" applyFill="1" applyBorder="1" applyAlignment="1" applyProtection="1">
      <alignment/>
      <protection/>
    </xf>
    <xf numFmtId="205" fontId="38" fillId="4" borderId="0" xfId="55" applyNumberFormat="1" applyFont="1" applyFill="1" applyAlignment="1" applyProtection="1">
      <alignment horizontal="right"/>
      <protection/>
    </xf>
    <xf numFmtId="205" fontId="29" fillId="16" borderId="139" xfId="55" applyNumberFormat="1" applyFont="1" applyFill="1" applyBorder="1" applyAlignment="1" applyProtection="1">
      <alignment/>
      <protection/>
    </xf>
    <xf numFmtId="205" fontId="46" fillId="4" borderId="0" xfId="55" applyNumberFormat="1" applyFont="1" applyFill="1" applyBorder="1" applyAlignment="1" applyProtection="1">
      <alignment horizontal="right"/>
      <protection/>
    </xf>
    <xf numFmtId="38" fontId="8" fillId="16" borderId="26" xfId="65" applyNumberFormat="1" applyFont="1" applyFill="1" applyBorder="1" applyAlignment="1" applyProtection="1">
      <alignment/>
      <protection/>
    </xf>
    <xf numFmtId="38" fontId="8" fillId="16" borderId="0" xfId="65" applyNumberFormat="1" applyFont="1" applyFill="1" applyBorder="1" applyAlignment="1" applyProtection="1">
      <alignment/>
      <protection/>
    </xf>
    <xf numFmtId="38" fontId="8" fillId="16" borderId="11" xfId="65" applyNumberFormat="1" applyFont="1" applyFill="1" applyBorder="1" applyAlignment="1" applyProtection="1">
      <alignment/>
      <protection/>
    </xf>
    <xf numFmtId="205" fontId="29" fillId="16" borderId="82" xfId="55" applyNumberFormat="1" applyFont="1" applyFill="1" applyBorder="1" applyAlignment="1" applyProtection="1">
      <alignment/>
      <protection/>
    </xf>
    <xf numFmtId="205" fontId="46" fillId="16" borderId="82" xfId="55" applyNumberFormat="1" applyFont="1" applyFill="1" applyBorder="1" applyAlignment="1" applyProtection="1">
      <alignment/>
      <protection/>
    </xf>
    <xf numFmtId="205" fontId="29" fillId="16" borderId="140" xfId="55" applyNumberFormat="1" applyFont="1" applyFill="1" applyBorder="1" applyAlignment="1" applyProtection="1">
      <alignment/>
      <protection/>
    </xf>
    <xf numFmtId="38" fontId="5" fillId="16" borderId="141" xfId="65" applyNumberFormat="1" applyFont="1" applyFill="1" applyBorder="1" applyAlignment="1" applyProtection="1">
      <alignment/>
      <protection/>
    </xf>
    <xf numFmtId="38" fontId="5" fillId="16" borderId="108" xfId="65" applyNumberFormat="1" applyFont="1" applyFill="1" applyBorder="1" applyAlignment="1" applyProtection="1">
      <alignment/>
      <protection/>
    </xf>
    <xf numFmtId="38" fontId="5" fillId="16" borderId="142" xfId="65" applyNumberFormat="1" applyFont="1" applyFill="1" applyBorder="1" applyAlignment="1" applyProtection="1">
      <alignment/>
      <protection/>
    </xf>
    <xf numFmtId="205" fontId="29" fillId="16" borderId="129" xfId="55" applyNumberFormat="1" applyFont="1" applyFill="1" applyBorder="1" applyAlignment="1" applyProtection="1">
      <alignment/>
      <protection/>
    </xf>
    <xf numFmtId="205" fontId="46" fillId="16" borderId="129" xfId="55" applyNumberFormat="1" applyFont="1" applyFill="1" applyBorder="1" applyAlignment="1" applyProtection="1">
      <alignment/>
      <protection/>
    </xf>
    <xf numFmtId="205" fontId="46" fillId="16" borderId="143" xfId="55" applyNumberFormat="1" applyFont="1" applyFill="1" applyBorder="1" applyAlignment="1" applyProtection="1">
      <alignment/>
      <protection/>
    </xf>
    <xf numFmtId="38" fontId="5" fillId="16" borderId="124" xfId="65" applyNumberFormat="1" applyFont="1" applyFill="1" applyBorder="1" applyAlignment="1" applyProtection="1">
      <alignment/>
      <protection/>
    </xf>
    <xf numFmtId="38" fontId="5" fillId="16" borderId="32" xfId="65" applyNumberFormat="1" applyFont="1" applyFill="1" applyBorder="1" applyAlignment="1" applyProtection="1">
      <alignment/>
      <protection/>
    </xf>
    <xf numFmtId="38" fontId="5" fillId="16" borderId="111" xfId="65" applyNumberFormat="1" applyFont="1" applyFill="1" applyBorder="1" applyAlignment="1" applyProtection="1">
      <alignment/>
      <protection/>
    </xf>
    <xf numFmtId="205" fontId="29" fillId="16" borderId="64" xfId="55" applyNumberFormat="1" applyFont="1" applyFill="1" applyBorder="1" applyAlignment="1" applyProtection="1">
      <alignment/>
      <protection/>
    </xf>
    <xf numFmtId="205" fontId="46" fillId="16" borderId="64" xfId="55" applyNumberFormat="1" applyFont="1" applyFill="1" applyBorder="1" applyAlignment="1" applyProtection="1">
      <alignment/>
      <protection/>
    </xf>
    <xf numFmtId="205" fontId="46" fillId="16" borderId="144" xfId="55" applyNumberFormat="1" applyFont="1" applyFill="1" applyBorder="1" applyAlignment="1" applyProtection="1">
      <alignment/>
      <protection/>
    </xf>
    <xf numFmtId="38" fontId="5" fillId="16" borderId="122" xfId="65" applyNumberFormat="1" applyFont="1" applyFill="1" applyBorder="1" applyAlignment="1" applyProtection="1">
      <alignment/>
      <protection/>
    </xf>
    <xf numFmtId="38" fontId="5" fillId="16" borderId="41" xfId="65" applyNumberFormat="1" applyFont="1" applyFill="1" applyBorder="1" applyAlignment="1" applyProtection="1">
      <alignment/>
      <protection/>
    </xf>
    <xf numFmtId="38" fontId="5" fillId="16" borderId="48" xfId="65" applyNumberFormat="1" applyFont="1" applyFill="1" applyBorder="1" applyAlignment="1" applyProtection="1">
      <alignment/>
      <protection/>
    </xf>
    <xf numFmtId="205" fontId="29" fillId="16" borderId="66" xfId="55" applyNumberFormat="1" applyFont="1" applyFill="1" applyBorder="1" applyAlignment="1" applyProtection="1">
      <alignment/>
      <protection/>
    </xf>
    <xf numFmtId="205" fontId="46" fillId="16" borderId="66" xfId="55" applyNumberFormat="1" applyFont="1" applyFill="1" applyBorder="1" applyAlignment="1" applyProtection="1">
      <alignment/>
      <protection/>
    </xf>
    <xf numFmtId="205" fontId="46" fillId="16" borderId="145" xfId="55" applyNumberFormat="1" applyFont="1" applyFill="1" applyBorder="1" applyAlignment="1" applyProtection="1">
      <alignment/>
      <protection/>
    </xf>
    <xf numFmtId="38" fontId="8" fillId="4" borderId="40" xfId="65" applyNumberFormat="1" applyFont="1" applyFill="1" applyBorder="1" applyAlignment="1" applyProtection="1">
      <alignment/>
      <protection/>
    </xf>
    <xf numFmtId="38" fontId="8" fillId="4" borderId="25" xfId="65" applyNumberFormat="1" applyFont="1" applyFill="1" applyBorder="1" applyAlignment="1" applyProtection="1">
      <alignment/>
      <protection/>
    </xf>
    <xf numFmtId="38" fontId="8" fillId="4" borderId="97" xfId="65" applyNumberFormat="1" applyFont="1" applyFill="1" applyBorder="1" applyAlignment="1" applyProtection="1">
      <alignment/>
      <protection/>
    </xf>
    <xf numFmtId="205" fontId="29" fillId="4" borderId="61" xfId="55" applyNumberFormat="1" applyFont="1" applyFill="1" applyBorder="1" applyAlignment="1" applyProtection="1">
      <alignment/>
      <protection/>
    </xf>
    <xf numFmtId="205" fontId="46" fillId="4" borderId="61" xfId="55" applyNumberFormat="1" applyFont="1" applyFill="1" applyBorder="1" applyAlignment="1" applyProtection="1">
      <alignment/>
      <protection/>
    </xf>
    <xf numFmtId="205" fontId="46" fillId="4" borderId="138" xfId="55" applyNumberFormat="1" applyFont="1" applyFill="1" applyBorder="1" applyAlignment="1" applyProtection="1">
      <alignment/>
      <protection/>
    </xf>
    <xf numFmtId="205" fontId="46" fillId="16" borderId="139" xfId="55" applyNumberFormat="1" applyFont="1" applyFill="1" applyBorder="1" applyAlignment="1" applyProtection="1">
      <alignment/>
      <protection/>
    </xf>
    <xf numFmtId="0" fontId="29" fillId="16" borderId="123" xfId="55" applyFont="1" applyFill="1" applyBorder="1" applyAlignment="1" applyProtection="1">
      <alignment horizontal="left"/>
      <protection/>
    </xf>
    <xf numFmtId="0" fontId="29" fillId="16" borderId="59" xfId="55" applyFont="1" applyFill="1" applyBorder="1" applyAlignment="1" applyProtection="1">
      <alignment horizontal="left"/>
      <protection/>
    </xf>
    <xf numFmtId="0" fontId="29" fillId="16" borderId="60" xfId="55" applyFont="1" applyFill="1" applyBorder="1" applyAlignment="1" applyProtection="1">
      <alignment horizontal="left"/>
      <protection/>
    </xf>
    <xf numFmtId="205" fontId="46" fillId="16" borderId="140" xfId="55" applyNumberFormat="1" applyFont="1" applyFill="1" applyBorder="1" applyAlignment="1" applyProtection="1">
      <alignment/>
      <protection/>
    </xf>
    <xf numFmtId="0" fontId="29" fillId="16" borderId="123" xfId="55" applyFont="1" applyFill="1" applyBorder="1" applyAlignment="1" applyProtection="1">
      <alignment horizontal="center"/>
      <protection/>
    </xf>
    <xf numFmtId="0" fontId="29" fillId="16" borderId="28" xfId="55" applyFont="1" applyFill="1" applyBorder="1" applyAlignment="1" applyProtection="1">
      <alignment horizontal="center"/>
      <protection/>
    </xf>
    <xf numFmtId="0" fontId="29" fillId="16" borderId="146" xfId="55" applyFont="1" applyFill="1" applyBorder="1" applyAlignment="1" applyProtection="1">
      <alignment horizontal="center"/>
      <protection/>
    </xf>
    <xf numFmtId="38" fontId="8" fillId="5" borderId="58" xfId="65" applyNumberFormat="1" applyFont="1" applyFill="1" applyBorder="1" applyAlignment="1" applyProtection="1">
      <alignment/>
      <protection/>
    </xf>
    <xf numFmtId="38" fontId="8" fillId="5" borderId="0" xfId="65" applyNumberFormat="1" applyFont="1" applyFill="1" applyBorder="1" applyAlignment="1" applyProtection="1">
      <alignment/>
      <protection/>
    </xf>
    <xf numFmtId="38" fontId="8" fillId="5" borderId="11" xfId="65" applyNumberFormat="1" applyFont="1" applyFill="1" applyBorder="1" applyAlignment="1" applyProtection="1">
      <alignment/>
      <protection/>
    </xf>
    <xf numFmtId="205" fontId="29" fillId="5" borderId="99" xfId="55" applyNumberFormat="1" applyFont="1" applyFill="1" applyBorder="1" applyAlignment="1" applyProtection="1">
      <alignment/>
      <protection/>
    </xf>
    <xf numFmtId="205" fontId="46" fillId="5" borderId="99" xfId="55" applyNumberFormat="1" applyFont="1" applyFill="1" applyBorder="1" applyAlignment="1" applyProtection="1">
      <alignment/>
      <protection/>
    </xf>
    <xf numFmtId="205" fontId="46" fillId="5" borderId="139" xfId="55" applyNumberFormat="1" applyFont="1" applyFill="1" applyBorder="1" applyAlignment="1" applyProtection="1">
      <alignment/>
      <protection/>
    </xf>
    <xf numFmtId="38" fontId="8" fillId="5" borderId="58" xfId="65" applyNumberFormat="1" applyFont="1" applyFill="1" applyBorder="1" applyAlignment="1" applyProtection="1">
      <alignment horizontal="center"/>
      <protection/>
    </xf>
    <xf numFmtId="38" fontId="8" fillId="5" borderId="59" xfId="65" applyNumberFormat="1" applyFont="1" applyFill="1" applyBorder="1" applyAlignment="1" applyProtection="1">
      <alignment horizontal="center"/>
      <protection/>
    </xf>
    <xf numFmtId="38" fontId="8" fillId="5" borderId="60" xfId="65" applyNumberFormat="1" applyFont="1" applyFill="1" applyBorder="1" applyAlignment="1" applyProtection="1">
      <alignment horizontal="center"/>
      <protection/>
    </xf>
    <xf numFmtId="38" fontId="5" fillId="5" borderId="141" xfId="65" applyNumberFormat="1" applyFont="1" applyFill="1" applyBorder="1" applyAlignment="1" applyProtection="1">
      <alignment/>
      <protection/>
    </xf>
    <xf numFmtId="38" fontId="5" fillId="5" borderId="0" xfId="65" applyNumberFormat="1" applyFont="1" applyFill="1" applyBorder="1" applyAlignment="1" applyProtection="1">
      <alignment/>
      <protection/>
    </xf>
    <xf numFmtId="38" fontId="5" fillId="5" borderId="11" xfId="65" applyNumberFormat="1" applyFont="1" applyFill="1" applyBorder="1" applyAlignment="1" applyProtection="1">
      <alignment/>
      <protection/>
    </xf>
    <xf numFmtId="205" fontId="29" fillId="5" borderId="129" xfId="55" applyNumberFormat="1" applyFont="1" applyFill="1" applyBorder="1" applyAlignment="1" applyProtection="1">
      <alignment/>
      <protection/>
    </xf>
    <xf numFmtId="205" fontId="46" fillId="5" borderId="129" xfId="55" applyNumberFormat="1" applyFont="1" applyFill="1" applyBorder="1" applyAlignment="1" applyProtection="1">
      <alignment/>
      <protection/>
    </xf>
    <xf numFmtId="205" fontId="46" fillId="5" borderId="143" xfId="55" applyNumberFormat="1" applyFont="1" applyFill="1" applyBorder="1" applyAlignment="1" applyProtection="1">
      <alignment/>
      <protection/>
    </xf>
    <xf numFmtId="38" fontId="5" fillId="5" borderId="141" xfId="65" applyNumberFormat="1" applyFont="1" applyFill="1" applyBorder="1" applyAlignment="1" applyProtection="1">
      <alignment horizontal="center"/>
      <protection/>
    </xf>
    <xf numFmtId="38" fontId="5" fillId="5" borderId="108" xfId="65" applyNumberFormat="1" applyFont="1" applyFill="1" applyBorder="1" applyAlignment="1" applyProtection="1">
      <alignment horizontal="center"/>
      <protection/>
    </xf>
    <xf numFmtId="38" fontId="5" fillId="5" borderId="142" xfId="65" applyNumberFormat="1" applyFont="1" applyFill="1" applyBorder="1" applyAlignment="1" applyProtection="1">
      <alignment horizontal="center"/>
      <protection/>
    </xf>
    <xf numFmtId="38" fontId="5" fillId="5" borderId="124" xfId="65" applyNumberFormat="1" applyFont="1" applyFill="1" applyBorder="1" applyAlignment="1" applyProtection="1">
      <alignment/>
      <protection/>
    </xf>
    <xf numFmtId="205" fontId="29" fillId="5" borderId="64" xfId="55" applyNumberFormat="1" applyFont="1" applyFill="1" applyBorder="1" applyAlignment="1" applyProtection="1">
      <alignment/>
      <protection/>
    </xf>
    <xf numFmtId="205" fontId="46" fillId="5" borderId="64" xfId="55" applyNumberFormat="1" applyFont="1" applyFill="1" applyBorder="1" applyAlignment="1" applyProtection="1">
      <alignment/>
      <protection/>
    </xf>
    <xf numFmtId="205" fontId="46" fillId="5" borderId="144" xfId="55" applyNumberFormat="1" applyFont="1" applyFill="1" applyBorder="1" applyAlignment="1" applyProtection="1">
      <alignment/>
      <protection/>
    </xf>
    <xf numFmtId="38" fontId="5" fillId="5" borderId="124" xfId="65" applyNumberFormat="1" applyFont="1" applyFill="1" applyBorder="1" applyAlignment="1" applyProtection="1">
      <alignment horizontal="center"/>
      <protection/>
    </xf>
    <xf numFmtId="38" fontId="5" fillId="5" borderId="32" xfId="65" applyNumberFormat="1" applyFont="1" applyFill="1" applyBorder="1" applyAlignment="1" applyProtection="1">
      <alignment horizontal="center"/>
      <protection/>
    </xf>
    <xf numFmtId="38" fontId="5" fillId="5" borderId="111" xfId="65" applyNumberFormat="1" applyFont="1" applyFill="1" applyBorder="1" applyAlignment="1" applyProtection="1">
      <alignment horizontal="center"/>
      <protection/>
    </xf>
    <xf numFmtId="38" fontId="5" fillId="5" borderId="125" xfId="65" applyNumberFormat="1" applyFont="1" applyFill="1" applyBorder="1" applyAlignment="1" applyProtection="1">
      <alignment/>
      <protection/>
    </xf>
    <xf numFmtId="205" fontId="29" fillId="5" borderId="66" xfId="55" applyNumberFormat="1" applyFont="1" applyFill="1" applyBorder="1" applyAlignment="1" applyProtection="1">
      <alignment/>
      <protection/>
    </xf>
    <xf numFmtId="205" fontId="46" fillId="5" borderId="66" xfId="55" applyNumberFormat="1" applyFont="1" applyFill="1" applyBorder="1" applyAlignment="1" applyProtection="1">
      <alignment/>
      <protection/>
    </xf>
    <xf numFmtId="205" fontId="46" fillId="5" borderId="145" xfId="55" applyNumberFormat="1" applyFont="1" applyFill="1" applyBorder="1" applyAlignment="1" applyProtection="1">
      <alignment/>
      <protection/>
    </xf>
    <xf numFmtId="38" fontId="5" fillId="5" borderId="125" xfId="65" applyNumberFormat="1" applyFont="1" applyFill="1" applyBorder="1" applyAlignment="1" applyProtection="1">
      <alignment horizontal="center"/>
      <protection/>
    </xf>
    <xf numFmtId="38" fontId="5" fillId="5" borderId="47" xfId="65" applyNumberFormat="1" applyFont="1" applyFill="1" applyBorder="1" applyAlignment="1" applyProtection="1">
      <alignment horizontal="center"/>
      <protection/>
    </xf>
    <xf numFmtId="38" fontId="5" fillId="5" borderId="147" xfId="65" applyNumberFormat="1" applyFont="1" applyFill="1" applyBorder="1" applyAlignment="1" applyProtection="1">
      <alignment horizontal="center"/>
      <protection/>
    </xf>
    <xf numFmtId="38" fontId="11" fillId="5" borderId="123" xfId="65" applyNumberFormat="1" applyFont="1" applyFill="1" applyBorder="1" applyAlignment="1" applyProtection="1">
      <alignment/>
      <protection/>
    </xf>
    <xf numFmtId="38" fontId="11" fillId="5" borderId="28" xfId="65" applyNumberFormat="1" applyFont="1" applyFill="1" applyBorder="1" applyAlignment="1" applyProtection="1">
      <alignment/>
      <protection/>
    </xf>
    <xf numFmtId="38" fontId="11" fillId="5" borderId="146" xfId="65" applyNumberFormat="1" applyFont="1" applyFill="1" applyBorder="1" applyAlignment="1" applyProtection="1">
      <alignment/>
      <protection/>
    </xf>
    <xf numFmtId="205" fontId="74" fillId="5" borderId="62" xfId="55" applyNumberFormat="1" applyFont="1" applyFill="1" applyBorder="1" applyAlignment="1" applyProtection="1">
      <alignment/>
      <protection/>
    </xf>
    <xf numFmtId="205" fontId="78" fillId="5" borderId="62" xfId="55" applyNumberFormat="1" applyFont="1" applyFill="1" applyBorder="1" applyAlignment="1" applyProtection="1">
      <alignment/>
      <protection/>
    </xf>
    <xf numFmtId="205" fontId="78" fillId="5" borderId="148" xfId="55" applyNumberFormat="1" applyFont="1" applyFill="1" applyBorder="1" applyAlignment="1" applyProtection="1">
      <alignment/>
      <protection/>
    </xf>
    <xf numFmtId="38" fontId="11" fillId="5" borderId="124" xfId="65" applyNumberFormat="1" applyFont="1" applyFill="1" applyBorder="1" applyAlignment="1" applyProtection="1">
      <alignment/>
      <protection/>
    </xf>
    <xf numFmtId="38" fontId="11" fillId="5" borderId="32" xfId="65" applyNumberFormat="1" applyFont="1" applyFill="1" applyBorder="1" applyAlignment="1" applyProtection="1">
      <alignment/>
      <protection/>
    </xf>
    <xf numFmtId="38" fontId="11" fillId="5" borderId="111" xfId="65" applyNumberFormat="1" applyFont="1" applyFill="1" applyBorder="1" applyAlignment="1" applyProtection="1">
      <alignment/>
      <protection/>
    </xf>
    <xf numFmtId="205" fontId="74" fillId="5" borderId="64" xfId="55" applyNumberFormat="1" applyFont="1" applyFill="1" applyBorder="1" applyAlignment="1" applyProtection="1">
      <alignment/>
      <protection/>
    </xf>
    <xf numFmtId="205" fontId="78" fillId="5" borderId="64" xfId="55" applyNumberFormat="1" applyFont="1" applyFill="1" applyBorder="1" applyAlignment="1" applyProtection="1">
      <alignment/>
      <protection/>
    </xf>
    <xf numFmtId="205" fontId="78" fillId="5" borderId="144" xfId="55" applyNumberFormat="1" applyFont="1" applyFill="1" applyBorder="1" applyAlignment="1" applyProtection="1">
      <alignment/>
      <protection/>
    </xf>
    <xf numFmtId="38" fontId="11" fillId="5" borderId="122" xfId="65" applyNumberFormat="1" applyFont="1" applyFill="1" applyBorder="1" applyAlignment="1" applyProtection="1">
      <alignment/>
      <protection/>
    </xf>
    <xf numFmtId="38" fontId="11" fillId="5" borderId="41" xfId="65" applyNumberFormat="1" applyFont="1" applyFill="1" applyBorder="1" applyAlignment="1" applyProtection="1">
      <alignment/>
      <protection/>
    </xf>
    <xf numFmtId="38" fontId="11" fillId="5" borderId="48" xfId="65" applyNumberFormat="1" applyFont="1" applyFill="1" applyBorder="1" applyAlignment="1" applyProtection="1">
      <alignment/>
      <protection/>
    </xf>
    <xf numFmtId="205" fontId="74" fillId="5" borderId="63" xfId="55" applyNumberFormat="1" applyFont="1" applyFill="1" applyBorder="1" applyAlignment="1" applyProtection="1">
      <alignment/>
      <protection/>
    </xf>
    <xf numFmtId="205" fontId="78" fillId="5" borderId="63" xfId="55" applyNumberFormat="1" applyFont="1" applyFill="1" applyBorder="1" applyAlignment="1" applyProtection="1">
      <alignment/>
      <protection/>
    </xf>
    <xf numFmtId="205" fontId="78" fillId="5" borderId="149" xfId="55" applyNumberFormat="1" applyFont="1" applyFill="1" applyBorder="1" applyAlignment="1" applyProtection="1">
      <alignment/>
      <protection/>
    </xf>
    <xf numFmtId="0" fontId="29" fillId="16" borderId="40" xfId="55" applyFont="1" applyFill="1" applyBorder="1" applyAlignment="1" applyProtection="1">
      <alignment horizontal="left"/>
      <protection/>
    </xf>
    <xf numFmtId="0" fontId="29" fillId="16" borderId="25" xfId="55" applyFont="1" applyFill="1" applyBorder="1" applyAlignment="1" applyProtection="1">
      <alignment horizontal="left"/>
      <protection/>
    </xf>
    <xf numFmtId="0" fontId="29" fillId="16" borderId="11" xfId="55" applyFont="1" applyFill="1" applyBorder="1" applyAlignment="1" applyProtection="1">
      <alignment horizontal="left"/>
      <protection/>
    </xf>
    <xf numFmtId="0" fontId="29" fillId="16" borderId="40" xfId="55" applyFont="1" applyFill="1" applyBorder="1" applyAlignment="1" applyProtection="1">
      <alignment horizontal="center"/>
      <protection/>
    </xf>
    <xf numFmtId="0" fontId="29" fillId="16" borderId="25" xfId="55" applyFont="1" applyFill="1" applyBorder="1" applyAlignment="1" applyProtection="1">
      <alignment horizontal="center"/>
      <protection/>
    </xf>
    <xf numFmtId="0" fontId="29" fillId="16" borderId="97" xfId="55" applyFont="1" applyFill="1" applyBorder="1" applyAlignment="1" applyProtection="1">
      <alignment horizontal="center"/>
      <protection/>
    </xf>
    <xf numFmtId="0" fontId="29" fillId="16" borderId="58" xfId="55" applyFont="1" applyFill="1" applyBorder="1" applyAlignment="1" applyProtection="1">
      <alignment horizontal="left"/>
      <protection/>
    </xf>
    <xf numFmtId="0" fontId="29" fillId="16" borderId="58" xfId="55" applyFont="1" applyFill="1" applyBorder="1" applyAlignment="1" applyProtection="1">
      <alignment horizontal="center"/>
      <protection/>
    </xf>
    <xf numFmtId="0" fontId="29" fillId="16" borderId="59" xfId="55" applyFont="1" applyFill="1" applyBorder="1" applyAlignment="1" applyProtection="1">
      <alignment horizontal="center"/>
      <protection/>
    </xf>
    <xf numFmtId="0" fontId="29" fillId="16" borderId="60" xfId="55" applyFont="1" applyFill="1" applyBorder="1" applyAlignment="1" applyProtection="1">
      <alignment horizontal="center"/>
      <protection/>
    </xf>
    <xf numFmtId="0" fontId="46" fillId="7" borderId="150" xfId="55" applyFont="1" applyFill="1" applyBorder="1" applyAlignment="1" applyProtection="1">
      <alignment horizontal="left"/>
      <protection/>
    </xf>
    <xf numFmtId="0" fontId="46" fillId="7" borderId="151" xfId="55" applyFont="1" applyFill="1" applyBorder="1" applyAlignment="1" applyProtection="1">
      <alignment horizontal="left"/>
      <protection/>
    </xf>
    <xf numFmtId="0" fontId="46" fillId="7" borderId="152" xfId="55" applyFont="1" applyFill="1" applyBorder="1" applyAlignment="1" applyProtection="1">
      <alignment horizontal="left"/>
      <protection/>
    </xf>
    <xf numFmtId="205" fontId="29" fillId="7" borderId="130" xfId="55" applyNumberFormat="1" applyFont="1" applyFill="1" applyBorder="1" applyAlignment="1" applyProtection="1">
      <alignment/>
      <protection/>
    </xf>
    <xf numFmtId="205" fontId="46" fillId="7" borderId="130" xfId="55" applyNumberFormat="1" applyFont="1" applyFill="1" applyBorder="1" applyAlignment="1" applyProtection="1">
      <alignment/>
      <protection/>
    </xf>
    <xf numFmtId="205" fontId="46" fillId="7" borderId="153" xfId="55" applyNumberFormat="1" applyFont="1" applyFill="1" applyBorder="1" applyAlignment="1" applyProtection="1">
      <alignment/>
      <protection/>
    </xf>
    <xf numFmtId="205" fontId="46" fillId="4" borderId="0" xfId="55" applyNumberFormat="1" applyFont="1" applyFill="1" applyBorder="1" applyAlignment="1" applyProtection="1">
      <alignment/>
      <protection/>
    </xf>
    <xf numFmtId="0" fontId="38" fillId="4" borderId="0" xfId="55" applyFont="1" applyFill="1" applyBorder="1" applyAlignment="1" applyProtection="1">
      <alignment horizontal="right"/>
      <protection/>
    </xf>
    <xf numFmtId="38" fontId="8" fillId="4" borderId="40" xfId="65" applyNumberFormat="1" applyFont="1" applyFill="1" applyBorder="1" applyAlignment="1" applyProtection="1">
      <alignment/>
      <protection/>
    </xf>
    <xf numFmtId="38" fontId="8" fillId="4" borderId="25" xfId="65" applyNumberFormat="1" applyFont="1" applyFill="1" applyBorder="1" applyAlignment="1" applyProtection="1">
      <alignment/>
      <protection/>
    </xf>
    <xf numFmtId="38" fontId="8" fillId="4" borderId="97" xfId="65" applyNumberFormat="1" applyFont="1" applyFill="1" applyBorder="1" applyAlignment="1" applyProtection="1">
      <alignment/>
      <protection/>
    </xf>
    <xf numFmtId="205" fontId="29" fillId="16" borderId="63" xfId="55" applyNumberFormat="1" applyFont="1" applyFill="1" applyBorder="1" applyAlignment="1" applyProtection="1">
      <alignment/>
      <protection/>
    </xf>
    <xf numFmtId="205" fontId="46" fillId="16" borderId="63" xfId="55" applyNumberFormat="1" applyFont="1" applyFill="1" applyBorder="1" applyAlignment="1" applyProtection="1">
      <alignment/>
      <protection/>
    </xf>
    <xf numFmtId="205" fontId="46" fillId="16" borderId="149" xfId="55" applyNumberFormat="1" applyFont="1" applyFill="1" applyBorder="1" applyAlignment="1" applyProtection="1">
      <alignment/>
      <protection/>
    </xf>
    <xf numFmtId="38" fontId="11" fillId="5" borderId="40" xfId="65" applyNumberFormat="1" applyFont="1" applyFill="1" applyBorder="1" applyAlignment="1" applyProtection="1">
      <alignment/>
      <protection/>
    </xf>
    <xf numFmtId="38" fontId="11" fillId="5" borderId="25" xfId="65" applyNumberFormat="1" applyFont="1" applyFill="1" applyBorder="1" applyAlignment="1" applyProtection="1">
      <alignment/>
      <protection/>
    </xf>
    <xf numFmtId="38" fontId="11" fillId="5" borderId="97" xfId="65" applyNumberFormat="1" applyFont="1" applyFill="1" applyBorder="1" applyAlignment="1" applyProtection="1">
      <alignment/>
      <protection/>
    </xf>
    <xf numFmtId="205" fontId="74" fillId="5" borderId="19" xfId="55" applyNumberFormat="1" applyFont="1" applyFill="1" applyBorder="1" applyAlignment="1" applyProtection="1">
      <alignment/>
      <protection/>
    </xf>
    <xf numFmtId="205" fontId="78" fillId="5" borderId="19" xfId="55" applyNumberFormat="1" applyFont="1" applyFill="1" applyBorder="1" applyAlignment="1" applyProtection="1">
      <alignment/>
      <protection/>
    </xf>
    <xf numFmtId="205" fontId="78" fillId="5" borderId="138" xfId="55" applyNumberFormat="1" applyFont="1" applyFill="1" applyBorder="1" applyAlignment="1" applyProtection="1">
      <alignment/>
      <protection/>
    </xf>
    <xf numFmtId="38" fontId="11" fillId="5" borderId="40" xfId="65" applyNumberFormat="1" applyFont="1" applyFill="1" applyBorder="1" applyAlignment="1" applyProtection="1">
      <alignment horizontal="center"/>
      <protection/>
    </xf>
    <xf numFmtId="38" fontId="11" fillId="5" borderId="25" xfId="65" applyNumberFormat="1" applyFont="1" applyFill="1" applyBorder="1" applyAlignment="1" applyProtection="1">
      <alignment horizontal="center"/>
      <protection/>
    </xf>
    <xf numFmtId="38" fontId="11" fillId="5" borderId="97" xfId="65" applyNumberFormat="1" applyFont="1" applyFill="1" applyBorder="1" applyAlignment="1" applyProtection="1">
      <alignment horizontal="center"/>
      <protection/>
    </xf>
    <xf numFmtId="38" fontId="8" fillId="16" borderId="58" xfId="65" applyNumberFormat="1" applyFont="1" applyFill="1" applyBorder="1" applyAlignment="1" applyProtection="1">
      <alignment/>
      <protection/>
    </xf>
    <xf numFmtId="38" fontId="8" fillId="16" borderId="59" xfId="65" applyNumberFormat="1" applyFont="1" applyFill="1" applyBorder="1" applyAlignment="1" applyProtection="1">
      <alignment/>
      <protection/>
    </xf>
    <xf numFmtId="38" fontId="8" fillId="16" borderId="60" xfId="65" applyNumberFormat="1" applyFont="1" applyFill="1" applyBorder="1" applyAlignment="1" applyProtection="1">
      <alignment/>
      <protection/>
    </xf>
    <xf numFmtId="38" fontId="8" fillId="16" borderId="58" xfId="65" applyNumberFormat="1" applyFont="1" applyFill="1" applyBorder="1" applyAlignment="1" applyProtection="1">
      <alignment horizontal="center"/>
      <protection/>
    </xf>
    <xf numFmtId="38" fontId="8" fillId="16" borderId="59" xfId="65" applyNumberFormat="1" applyFont="1" applyFill="1" applyBorder="1" applyAlignment="1" applyProtection="1">
      <alignment horizontal="center"/>
      <protection/>
    </xf>
    <xf numFmtId="38" fontId="8" fillId="16" borderId="60" xfId="65" applyNumberFormat="1" applyFont="1" applyFill="1" applyBorder="1" applyAlignment="1" applyProtection="1">
      <alignment horizontal="center"/>
      <protection/>
    </xf>
    <xf numFmtId="0" fontId="46" fillId="7" borderId="150" xfId="55" applyFont="1" applyFill="1" applyBorder="1" applyAlignment="1" applyProtection="1" quotePrefix="1">
      <alignment horizontal="left"/>
      <protection/>
    </xf>
    <xf numFmtId="0" fontId="46" fillId="7" borderId="151" xfId="55" applyFont="1" applyFill="1" applyBorder="1" applyAlignment="1" applyProtection="1" quotePrefix="1">
      <alignment horizontal="left"/>
      <protection/>
    </xf>
    <xf numFmtId="0" fontId="46" fillId="7" borderId="152" xfId="55" applyFont="1" applyFill="1" applyBorder="1" applyAlignment="1" applyProtection="1" quotePrefix="1">
      <alignment horizontal="left"/>
      <protection/>
    </xf>
    <xf numFmtId="186" fontId="29" fillId="4" borderId="0" xfId="55" applyNumberFormat="1" applyFont="1" applyFill="1" applyProtection="1">
      <alignment/>
      <protection/>
    </xf>
    <xf numFmtId="186" fontId="29" fillId="5" borderId="0" xfId="55" applyNumberFormat="1" applyFont="1" applyFill="1" applyBorder="1" applyProtection="1">
      <alignment/>
      <protection/>
    </xf>
    <xf numFmtId="186" fontId="46" fillId="5" borderId="0" xfId="55" applyNumberFormat="1" applyFont="1" applyFill="1" applyBorder="1" applyProtection="1">
      <alignment/>
      <protection/>
    </xf>
    <xf numFmtId="0" fontId="46" fillId="5" borderId="150" xfId="55" applyFont="1" applyFill="1" applyBorder="1" applyAlignment="1" applyProtection="1">
      <alignment horizontal="left"/>
      <protection/>
    </xf>
    <xf numFmtId="0" fontId="46" fillId="5" borderId="151" xfId="55" applyFont="1" applyFill="1" applyBorder="1" applyAlignment="1" applyProtection="1">
      <alignment horizontal="left"/>
      <protection/>
    </xf>
    <xf numFmtId="0" fontId="46" fillId="5" borderId="152" xfId="55" applyFont="1" applyFill="1" applyBorder="1" applyAlignment="1" applyProtection="1">
      <alignment horizontal="left"/>
      <protection/>
    </xf>
    <xf numFmtId="205" fontId="29" fillId="5" borderId="130" xfId="55" applyNumberFormat="1" applyFont="1" applyFill="1" applyBorder="1" applyAlignment="1" applyProtection="1">
      <alignment/>
      <protection/>
    </xf>
    <xf numFmtId="205" fontId="46" fillId="5" borderId="130" xfId="55" applyNumberFormat="1" applyFont="1" applyFill="1" applyBorder="1" applyAlignment="1" applyProtection="1">
      <alignment/>
      <protection/>
    </xf>
    <xf numFmtId="205" fontId="46" fillId="5" borderId="153" xfId="55" applyNumberFormat="1" applyFont="1" applyFill="1" applyBorder="1" applyAlignment="1" applyProtection="1">
      <alignment/>
      <protection/>
    </xf>
    <xf numFmtId="197" fontId="169" fillId="16" borderId="82" xfId="55" applyNumberFormat="1" applyFont="1" applyFill="1" applyBorder="1" applyAlignment="1" applyProtection="1" quotePrefix="1">
      <alignment/>
      <protection/>
    </xf>
    <xf numFmtId="197" fontId="168" fillId="16" borderId="82" xfId="55" applyNumberFormat="1" applyFont="1" applyFill="1" applyBorder="1" applyAlignment="1" applyProtection="1" quotePrefix="1">
      <alignment/>
      <protection/>
    </xf>
    <xf numFmtId="197" fontId="168" fillId="16" borderId="140" xfId="55" applyNumberFormat="1" applyFont="1" applyFill="1" applyBorder="1" applyAlignment="1" applyProtection="1" quotePrefix="1">
      <alignment/>
      <protection/>
    </xf>
    <xf numFmtId="1" fontId="46" fillId="4" borderId="0" xfId="55" applyNumberFormat="1" applyFont="1" applyFill="1" applyBorder="1" applyAlignment="1" applyProtection="1">
      <alignment horizontal="right"/>
      <protection/>
    </xf>
    <xf numFmtId="3" fontId="75" fillId="16" borderId="125" xfId="55" applyNumberFormat="1" applyFont="1" applyFill="1" applyBorder="1" applyAlignment="1" applyProtection="1">
      <alignment horizontal="center"/>
      <protection/>
    </xf>
    <xf numFmtId="3" fontId="75" fillId="16" borderId="47" xfId="55" applyNumberFormat="1" applyFont="1" applyFill="1" applyBorder="1" applyAlignment="1" applyProtection="1">
      <alignment horizontal="center"/>
      <protection/>
    </xf>
    <xf numFmtId="3" fontId="75" fillId="16" borderId="147" xfId="55" applyNumberFormat="1" applyFont="1" applyFill="1" applyBorder="1" applyAlignment="1" applyProtection="1">
      <alignment horizontal="center"/>
      <protection/>
    </xf>
    <xf numFmtId="0" fontId="47" fillId="7" borderId="154" xfId="55" applyFont="1" applyFill="1" applyBorder="1" applyAlignment="1" applyProtection="1">
      <alignment horizontal="left"/>
      <protection/>
    </xf>
    <xf numFmtId="0" fontId="47" fillId="7" borderId="155" xfId="55" applyFont="1" applyFill="1" applyBorder="1" applyAlignment="1" applyProtection="1">
      <alignment horizontal="left"/>
      <protection/>
    </xf>
    <xf numFmtId="0" fontId="47" fillId="7" borderId="156" xfId="55" applyFont="1" applyFill="1" applyBorder="1" applyAlignment="1" applyProtection="1">
      <alignment horizontal="left"/>
      <protection/>
    </xf>
    <xf numFmtId="205" fontId="29" fillId="7" borderId="101" xfId="55" applyNumberFormat="1" applyFont="1" applyFill="1" applyBorder="1" applyAlignment="1" applyProtection="1">
      <alignment/>
      <protection/>
    </xf>
    <xf numFmtId="205" fontId="46" fillId="7" borderId="101" xfId="55" applyNumberFormat="1" applyFont="1" applyFill="1" applyBorder="1" applyAlignment="1" applyProtection="1">
      <alignment/>
      <protection/>
    </xf>
    <xf numFmtId="205" fontId="46" fillId="7" borderId="157" xfId="55" applyNumberFormat="1" applyFont="1" applyFill="1" applyBorder="1" applyAlignment="1" applyProtection="1">
      <alignment/>
      <protection/>
    </xf>
    <xf numFmtId="205" fontId="29" fillId="4" borderId="0" xfId="55" applyNumberFormat="1" applyFont="1" applyFill="1" applyBorder="1" applyAlignment="1" applyProtection="1" quotePrefix="1">
      <alignment horizontal="right"/>
      <protection/>
    </xf>
    <xf numFmtId="197" fontId="47" fillId="7" borderId="113" xfId="55" applyNumberFormat="1" applyFont="1" applyFill="1" applyBorder="1" applyAlignment="1" applyProtection="1">
      <alignment horizontal="left"/>
      <protection/>
    </xf>
    <xf numFmtId="197" fontId="47" fillId="7" borderId="117" xfId="55" applyNumberFormat="1" applyFont="1" applyFill="1" applyBorder="1" applyAlignment="1" applyProtection="1">
      <alignment horizontal="left"/>
      <protection/>
    </xf>
    <xf numFmtId="197" fontId="47" fillId="7" borderId="114" xfId="55" applyNumberFormat="1" applyFont="1" applyFill="1" applyBorder="1" applyAlignment="1" applyProtection="1">
      <alignment horizontal="left"/>
      <protection/>
    </xf>
    <xf numFmtId="197" fontId="38" fillId="4" borderId="0" xfId="55" applyNumberFormat="1" applyFont="1" applyFill="1" applyAlignment="1" applyProtection="1">
      <alignment horizontal="right"/>
      <protection/>
    </xf>
    <xf numFmtId="205" fontId="29" fillId="7" borderId="89" xfId="55" applyNumberFormat="1" applyFont="1" applyFill="1" applyBorder="1" applyAlignment="1" applyProtection="1">
      <alignment/>
      <protection/>
    </xf>
    <xf numFmtId="205" fontId="46" fillId="7" borderId="89" xfId="55" applyNumberFormat="1" applyFont="1" applyFill="1" applyBorder="1" applyAlignment="1" applyProtection="1">
      <alignment/>
      <protection/>
    </xf>
    <xf numFmtId="205" fontId="46" fillId="7" borderId="158" xfId="55" applyNumberFormat="1" applyFont="1" applyFill="1" applyBorder="1" applyAlignment="1" applyProtection="1">
      <alignment/>
      <protection/>
    </xf>
    <xf numFmtId="38" fontId="8" fillId="16" borderId="141" xfId="65" applyNumberFormat="1" applyFont="1" applyFill="1" applyBorder="1" applyAlignment="1" applyProtection="1">
      <alignment/>
      <protection/>
    </xf>
    <xf numFmtId="38" fontId="8" fillId="16" borderId="108" xfId="65" applyNumberFormat="1" applyFont="1" applyFill="1" applyBorder="1" applyAlignment="1" applyProtection="1">
      <alignment/>
      <protection/>
    </xf>
    <xf numFmtId="38" fontId="8" fillId="16" borderId="142" xfId="65" applyNumberFormat="1" applyFont="1" applyFill="1" applyBorder="1" applyAlignment="1" applyProtection="1">
      <alignment/>
      <protection/>
    </xf>
    <xf numFmtId="38" fontId="5" fillId="16" borderId="20" xfId="65" applyNumberFormat="1" applyFont="1" applyFill="1" applyBorder="1" applyAlignment="1" applyProtection="1">
      <alignment/>
      <protection/>
    </xf>
    <xf numFmtId="38" fontId="5" fillId="16" borderId="21" xfId="65" applyNumberFormat="1" applyFont="1" applyFill="1" applyBorder="1" applyAlignment="1" applyProtection="1">
      <alignment/>
      <protection/>
    </xf>
    <xf numFmtId="38" fontId="5" fillId="16" borderId="91" xfId="65" applyNumberFormat="1" applyFont="1" applyFill="1" applyBorder="1" applyAlignment="1" applyProtection="1">
      <alignment/>
      <protection/>
    </xf>
    <xf numFmtId="38" fontId="34" fillId="16" borderId="26" xfId="65" applyNumberFormat="1" applyFont="1" applyFill="1" applyBorder="1" applyAlignment="1" applyProtection="1">
      <alignment horizontal="left"/>
      <protection/>
    </xf>
    <xf numFmtId="38" fontId="34" fillId="16" borderId="0" xfId="65" applyNumberFormat="1" applyFont="1" applyFill="1" applyBorder="1" applyAlignment="1" applyProtection="1">
      <alignment horizontal="left"/>
      <protection/>
    </xf>
    <xf numFmtId="38" fontId="34" fillId="16" borderId="11" xfId="65" applyNumberFormat="1" applyFont="1" applyFill="1" applyBorder="1" applyAlignment="1" applyProtection="1">
      <alignment horizontal="left"/>
      <protection/>
    </xf>
    <xf numFmtId="38" fontId="8" fillId="16" borderId="141" xfId="65" applyNumberFormat="1" applyFont="1" applyFill="1" applyBorder="1" applyAlignment="1" applyProtection="1">
      <alignment horizontal="left"/>
      <protection/>
    </xf>
    <xf numFmtId="38" fontId="8" fillId="16" borderId="108" xfId="65" applyNumberFormat="1" applyFont="1" applyFill="1" applyBorder="1" applyAlignment="1" applyProtection="1">
      <alignment horizontal="left"/>
      <protection/>
    </xf>
    <xf numFmtId="38" fontId="8" fillId="16" borderId="142" xfId="65" applyNumberFormat="1" applyFont="1" applyFill="1" applyBorder="1" applyAlignment="1" applyProtection="1">
      <alignment horizontal="left"/>
      <protection/>
    </xf>
    <xf numFmtId="38" fontId="8" fillId="16" borderId="26" xfId="65" applyNumberFormat="1" applyFont="1" applyFill="1" applyBorder="1" applyAlignment="1" applyProtection="1">
      <alignment horizontal="left"/>
      <protection/>
    </xf>
    <xf numFmtId="38" fontId="8" fillId="16" borderId="0" xfId="65" applyNumberFormat="1" applyFont="1" applyFill="1" applyBorder="1" applyAlignment="1" applyProtection="1">
      <alignment horizontal="left"/>
      <protection/>
    </xf>
    <xf numFmtId="38" fontId="8" fillId="16" borderId="11" xfId="65" applyNumberFormat="1" applyFont="1" applyFill="1" applyBorder="1" applyAlignment="1" applyProtection="1">
      <alignment horizontal="left"/>
      <protection/>
    </xf>
    <xf numFmtId="38" fontId="81" fillId="23" borderId="125" xfId="65" applyNumberFormat="1" applyFont="1" applyFill="1" applyBorder="1" applyAlignment="1" applyProtection="1">
      <alignment/>
      <protection/>
    </xf>
    <xf numFmtId="38" fontId="5" fillId="23" borderId="47" xfId="65" applyNumberFormat="1" applyFont="1" applyFill="1" applyBorder="1" applyAlignment="1" applyProtection="1">
      <alignment/>
      <protection/>
    </xf>
    <xf numFmtId="38" fontId="5" fillId="23" borderId="147" xfId="65" applyNumberFormat="1" applyFont="1" applyFill="1" applyBorder="1" applyAlignment="1" applyProtection="1">
      <alignment/>
      <protection/>
    </xf>
    <xf numFmtId="205" fontId="29" fillId="23" borderId="66" xfId="55" applyNumberFormat="1" applyFont="1" applyFill="1" applyBorder="1" applyAlignment="1" applyProtection="1">
      <alignment/>
      <protection/>
    </xf>
    <xf numFmtId="205" fontId="46" fillId="23" borderId="66" xfId="55" applyNumberFormat="1" applyFont="1" applyFill="1" applyBorder="1" applyAlignment="1" applyProtection="1">
      <alignment/>
      <protection/>
    </xf>
    <xf numFmtId="205" fontId="46" fillId="23" borderId="145" xfId="55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16" borderId="125" xfId="65" applyNumberFormat="1" applyFont="1" applyFill="1" applyBorder="1" applyAlignment="1" applyProtection="1">
      <alignment/>
      <protection/>
    </xf>
    <xf numFmtId="38" fontId="5" fillId="16" borderId="47" xfId="65" applyNumberFormat="1" applyFont="1" applyFill="1" applyBorder="1" applyAlignment="1" applyProtection="1">
      <alignment/>
      <protection/>
    </xf>
    <xf numFmtId="38" fontId="5" fillId="16" borderId="147" xfId="65" applyNumberFormat="1" applyFont="1" applyFill="1" applyBorder="1" applyAlignment="1" applyProtection="1">
      <alignment/>
      <protection/>
    </xf>
    <xf numFmtId="0" fontId="46" fillId="16" borderId="113" xfId="55" applyFont="1" applyFill="1" applyBorder="1" applyAlignment="1" applyProtection="1">
      <alignment horizontal="left"/>
      <protection/>
    </xf>
    <xf numFmtId="0" fontId="46" fillId="16" borderId="117" xfId="55" applyFont="1" applyFill="1" applyBorder="1" applyAlignment="1" applyProtection="1">
      <alignment horizontal="left"/>
      <protection/>
    </xf>
    <xf numFmtId="0" fontId="46" fillId="16" borderId="114" xfId="55" applyFont="1" applyFill="1" applyBorder="1" applyAlignment="1" applyProtection="1">
      <alignment horizontal="left"/>
      <protection/>
    </xf>
    <xf numFmtId="205" fontId="29" fillId="16" borderId="89" xfId="55" applyNumberFormat="1" applyFont="1" applyFill="1" applyBorder="1" applyAlignment="1" applyProtection="1">
      <alignment/>
      <protection/>
    </xf>
    <xf numFmtId="205" fontId="46" fillId="16" borderId="89" xfId="55" applyNumberFormat="1" applyFont="1" applyFill="1" applyBorder="1" applyAlignment="1" applyProtection="1">
      <alignment/>
      <protection/>
    </xf>
    <xf numFmtId="205" fontId="46" fillId="16" borderId="158" xfId="55" applyNumberFormat="1" applyFont="1" applyFill="1" applyBorder="1" applyAlignment="1" applyProtection="1">
      <alignment/>
      <protection/>
    </xf>
    <xf numFmtId="197" fontId="168" fillId="4" borderId="105" xfId="55" applyNumberFormat="1" applyFont="1" applyFill="1" applyBorder="1" applyAlignment="1" applyProtection="1" quotePrefix="1">
      <alignment/>
      <protection/>
    </xf>
    <xf numFmtId="197" fontId="168" fillId="4" borderId="103" xfId="55" applyNumberFormat="1" applyFont="1" applyFill="1" applyBorder="1" applyAlignment="1" applyProtection="1" quotePrefix="1">
      <alignment/>
      <protection/>
    </xf>
    <xf numFmtId="3" fontId="29" fillId="4" borderId="0" xfId="55" applyNumberFormat="1" applyFont="1" applyFill="1" applyBorder="1" applyProtection="1">
      <alignment/>
      <protection/>
    </xf>
    <xf numFmtId="0" fontId="168" fillId="4" borderId="105" xfId="55" applyNumberFormat="1" applyFont="1" applyFill="1" applyBorder="1" applyAlignment="1" applyProtection="1" quotePrefix="1">
      <alignment/>
      <protection/>
    </xf>
    <xf numFmtId="0" fontId="29" fillId="4" borderId="0" xfId="55" applyFont="1" applyFill="1" applyBorder="1" applyAlignment="1" applyProtection="1">
      <alignment horizontal="center"/>
      <protection/>
    </xf>
    <xf numFmtId="0" fontId="90" fillId="4" borderId="0" xfId="64" applyFont="1" applyFill="1" applyAlignment="1" applyProtection="1">
      <alignment horizontal="right"/>
      <protection/>
    </xf>
    <xf numFmtId="206" fontId="52" fillId="16" borderId="12" xfId="55" applyNumberFormat="1" applyFont="1" applyFill="1" applyBorder="1" applyAlignment="1" applyProtection="1">
      <alignment horizontal="center"/>
      <protection/>
    </xf>
    <xf numFmtId="0" fontId="8" fillId="4" borderId="0" xfId="64" applyFont="1" applyFill="1" applyProtection="1">
      <alignment/>
      <protection/>
    </xf>
    <xf numFmtId="0" fontId="5" fillId="4" borderId="0" xfId="52" applyFont="1" applyFill="1" applyBorder="1" applyAlignment="1" applyProtection="1">
      <alignment horizontal="left" vertical="center"/>
      <protection/>
    </xf>
    <xf numFmtId="0" fontId="29" fillId="5" borderId="0" xfId="55" applyNumberFormat="1" applyFont="1" applyFill="1" applyBorder="1" applyProtection="1">
      <alignment/>
      <protection/>
    </xf>
    <xf numFmtId="0" fontId="37" fillId="5" borderId="0" xfId="55" applyFont="1" applyFill="1" applyAlignment="1" applyProtection="1">
      <alignment horizontal="center"/>
      <protection/>
    </xf>
    <xf numFmtId="0" fontId="37" fillId="5" borderId="0" xfId="55" applyFont="1" applyFill="1" applyProtection="1">
      <alignment/>
      <protection/>
    </xf>
    <xf numFmtId="1" fontId="46" fillId="4" borderId="0" xfId="55" applyNumberFormat="1" applyFont="1" applyFill="1" applyBorder="1" applyAlignment="1" applyProtection="1">
      <alignment horizontal="center"/>
      <protection/>
    </xf>
    <xf numFmtId="0" fontId="46" fillId="4" borderId="0" xfId="55" applyNumberFormat="1" applyFont="1" applyFill="1" applyBorder="1" applyAlignment="1" applyProtection="1">
      <alignment horizontal="center"/>
      <protection/>
    </xf>
    <xf numFmtId="0" fontId="38" fillId="5" borderId="0" xfId="55" applyFont="1" applyFill="1" applyProtection="1">
      <alignment/>
      <protection/>
    </xf>
    <xf numFmtId="0" fontId="38" fillId="5" borderId="0" xfId="55" applyNumberFormat="1" applyFont="1" applyFill="1" applyProtection="1">
      <alignment/>
      <protection/>
    </xf>
    <xf numFmtId="0" fontId="38" fillId="5" borderId="0" xfId="55" applyFont="1" applyFill="1" applyBorder="1" applyProtection="1">
      <alignment/>
      <protection/>
    </xf>
    <xf numFmtId="0" fontId="91" fillId="16" borderId="98" xfId="64" applyFont="1" applyFill="1" applyBorder="1" applyProtection="1">
      <alignment/>
      <protection/>
    </xf>
    <xf numFmtId="0" fontId="91" fillId="16" borderId="15" xfId="64" applyFont="1" applyFill="1" applyBorder="1" applyProtection="1">
      <alignment/>
      <protection/>
    </xf>
    <xf numFmtId="0" fontId="91" fillId="16" borderId="16" xfId="64" applyFont="1" applyFill="1" applyBorder="1" applyProtection="1">
      <alignment/>
      <protection/>
    </xf>
    <xf numFmtId="198" fontId="80" fillId="7" borderId="159" xfId="55" applyNumberFormat="1" applyFont="1" applyFill="1" applyBorder="1" applyAlignment="1" applyProtection="1">
      <alignment horizontal="center"/>
      <protection/>
    </xf>
    <xf numFmtId="198" fontId="82" fillId="7" borderId="160" xfId="55" applyNumberFormat="1" applyFont="1" applyFill="1" applyBorder="1" applyAlignment="1" applyProtection="1">
      <alignment horizontal="center"/>
      <protection/>
    </xf>
    <xf numFmtId="198" fontId="5" fillId="21" borderId="0" xfId="65" applyNumberFormat="1" applyFont="1" applyFill="1" applyAlignment="1" applyProtection="1">
      <alignment/>
      <protection/>
    </xf>
    <xf numFmtId="198" fontId="81" fillId="27" borderId="159" xfId="55" applyNumberFormat="1" applyFont="1" applyFill="1" applyBorder="1" applyAlignment="1" applyProtection="1">
      <alignment horizontal="center"/>
      <protection/>
    </xf>
    <xf numFmtId="198" fontId="82" fillId="27" borderId="160" xfId="55" applyNumberFormat="1" applyFont="1" applyFill="1" applyBorder="1" applyAlignment="1" applyProtection="1">
      <alignment horizontal="center"/>
      <protection/>
    </xf>
    <xf numFmtId="198" fontId="26" fillId="21" borderId="0" xfId="64" applyNumberFormat="1" applyFont="1" applyFill="1" applyProtection="1">
      <alignment/>
      <protection/>
    </xf>
    <xf numFmtId="198" fontId="82" fillId="23" borderId="161" xfId="55" applyNumberFormat="1" applyFont="1" applyFill="1" applyBorder="1" applyAlignment="1" applyProtection="1">
      <alignment horizontal="center"/>
      <protection/>
    </xf>
    <xf numFmtId="198" fontId="38" fillId="5" borderId="0" xfId="55" applyNumberFormat="1" applyFont="1" applyFill="1" applyProtection="1">
      <alignment/>
      <protection/>
    </xf>
    <xf numFmtId="198" fontId="8" fillId="16" borderId="162" xfId="55" applyNumberFormat="1" applyFont="1" applyFill="1" applyBorder="1" applyAlignment="1" applyProtection="1">
      <alignment horizontal="center"/>
      <protection/>
    </xf>
    <xf numFmtId="0" fontId="5" fillId="16" borderId="163" xfId="55" applyNumberFormat="1" applyFont="1" applyFill="1" applyBorder="1" applyAlignment="1" applyProtection="1">
      <alignment horizontal="center"/>
      <protection/>
    </xf>
    <xf numFmtId="0" fontId="13" fillId="16" borderId="164" xfId="55" applyNumberFormat="1" applyFont="1" applyFill="1" applyBorder="1" applyAlignment="1" applyProtection="1">
      <alignment horizontal="center"/>
      <protection/>
    </xf>
    <xf numFmtId="0" fontId="37" fillId="5" borderId="0" xfId="55" applyNumberFormat="1" applyFont="1" applyFill="1" applyBorder="1" applyProtection="1">
      <alignment/>
      <protection/>
    </xf>
    <xf numFmtId="0" fontId="37" fillId="5" borderId="0" xfId="55" applyFont="1" applyFill="1" applyBorder="1" applyAlignment="1" applyProtection="1">
      <alignment horizontal="center"/>
      <protection/>
    </xf>
    <xf numFmtId="0" fontId="91" fillId="16" borderId="130" xfId="64" applyFont="1" applyFill="1" applyBorder="1" applyProtection="1">
      <alignment/>
      <protection/>
    </xf>
    <xf numFmtId="0" fontId="91" fillId="16" borderId="151" xfId="64" applyFont="1" applyFill="1" applyBorder="1" applyProtection="1">
      <alignment/>
      <protection/>
    </xf>
    <xf numFmtId="0" fontId="91" fillId="16" borderId="152" xfId="64" applyFont="1" applyFill="1" applyBorder="1" applyProtection="1">
      <alignment/>
      <protection/>
    </xf>
    <xf numFmtId="198" fontId="80" fillId="7" borderId="165" xfId="55" applyNumberFormat="1" applyFont="1" applyFill="1" applyBorder="1" applyAlignment="1" applyProtection="1">
      <alignment horizontal="center"/>
      <protection/>
    </xf>
    <xf numFmtId="198" fontId="82" fillId="7" borderId="166" xfId="55" applyNumberFormat="1" applyFont="1" applyFill="1" applyBorder="1" applyAlignment="1" applyProtection="1">
      <alignment horizontal="center"/>
      <protection/>
    </xf>
    <xf numFmtId="198" fontId="81" fillId="27" borderId="165" xfId="55" applyNumberFormat="1" applyFont="1" applyFill="1" applyBorder="1" applyAlignment="1" applyProtection="1">
      <alignment horizontal="center"/>
      <protection/>
    </xf>
    <xf numFmtId="198" fontId="82" fillId="27" borderId="166" xfId="55" applyNumberFormat="1" applyFont="1" applyFill="1" applyBorder="1" applyAlignment="1" applyProtection="1">
      <alignment horizontal="center"/>
      <protection/>
    </xf>
    <xf numFmtId="198" fontId="82" fillId="23" borderId="167" xfId="55" applyNumberFormat="1" applyFont="1" applyFill="1" applyBorder="1" applyAlignment="1" applyProtection="1">
      <alignment horizontal="center"/>
      <protection/>
    </xf>
    <xf numFmtId="198" fontId="8" fillId="16" borderId="153" xfId="55" applyNumberFormat="1" applyFont="1" applyFill="1" applyBorder="1" applyAlignment="1" applyProtection="1">
      <alignment horizontal="center"/>
      <protection/>
    </xf>
    <xf numFmtId="0" fontId="5" fillId="16" borderId="168" xfId="55" applyNumberFormat="1" applyFont="1" applyFill="1" applyBorder="1" applyAlignment="1" applyProtection="1">
      <alignment horizontal="center"/>
      <protection/>
    </xf>
    <xf numFmtId="0" fontId="13" fillId="16" borderId="169" xfId="55" applyNumberFormat="1" applyFont="1" applyFill="1" applyBorder="1" applyAlignment="1" applyProtection="1">
      <alignment horizontal="center"/>
      <protection/>
    </xf>
    <xf numFmtId="198" fontId="37" fillId="5" borderId="0" xfId="55" applyNumberFormat="1" applyFont="1" applyFill="1" applyProtection="1">
      <alignment/>
      <protection/>
    </xf>
    <xf numFmtId="198" fontId="182" fillId="7" borderId="159" xfId="55" applyNumberFormat="1" applyFont="1" applyFill="1" applyBorder="1" applyAlignment="1" applyProtection="1">
      <alignment horizontal="center"/>
      <protection/>
    </xf>
    <xf numFmtId="198" fontId="183" fillId="7" borderId="160" xfId="55" applyNumberFormat="1" applyFont="1" applyFill="1" applyBorder="1" applyAlignment="1" applyProtection="1">
      <alignment horizontal="center"/>
      <protection/>
    </xf>
    <xf numFmtId="198" fontId="184" fillId="27" borderId="159" xfId="55" applyNumberFormat="1" applyFont="1" applyFill="1" applyBorder="1" applyAlignment="1" applyProtection="1">
      <alignment horizontal="center"/>
      <protection/>
    </xf>
    <xf numFmtId="198" fontId="185" fillId="27" borderId="160" xfId="55" applyNumberFormat="1" applyFont="1" applyFill="1" applyBorder="1" applyAlignment="1" applyProtection="1">
      <alignment horizontal="center"/>
      <protection/>
    </xf>
    <xf numFmtId="198" fontId="186" fillId="23" borderId="161" xfId="55" applyNumberFormat="1" applyFont="1" applyFill="1" applyBorder="1" applyAlignment="1" applyProtection="1">
      <alignment horizontal="center"/>
      <protection/>
    </xf>
    <xf numFmtId="198" fontId="43" fillId="16" borderId="162" xfId="55" applyNumberFormat="1" applyFont="1" applyFill="1" applyBorder="1" applyAlignment="1" applyProtection="1">
      <alignment horizontal="center"/>
      <protection/>
    </xf>
    <xf numFmtId="198" fontId="5" fillId="16" borderId="163" xfId="55" applyNumberFormat="1" applyFont="1" applyFill="1" applyBorder="1" applyAlignment="1" applyProtection="1">
      <alignment horizontal="center"/>
      <protection/>
    </xf>
    <xf numFmtId="198" fontId="13" fillId="16" borderId="164" xfId="55" applyNumberFormat="1" applyFont="1" applyFill="1" applyBorder="1" applyAlignment="1" applyProtection="1">
      <alignment horizontal="center"/>
      <protection/>
    </xf>
    <xf numFmtId="198" fontId="182" fillId="7" borderId="165" xfId="55" applyNumberFormat="1" applyFont="1" applyFill="1" applyBorder="1" applyAlignment="1" applyProtection="1">
      <alignment horizontal="center"/>
      <protection/>
    </xf>
    <xf numFmtId="198" fontId="183" fillId="7" borderId="166" xfId="55" applyNumberFormat="1" applyFont="1" applyFill="1" applyBorder="1" applyAlignment="1" applyProtection="1">
      <alignment horizontal="center"/>
      <protection/>
    </xf>
    <xf numFmtId="198" fontId="184" fillId="27" borderId="165" xfId="55" applyNumberFormat="1" applyFont="1" applyFill="1" applyBorder="1" applyAlignment="1" applyProtection="1">
      <alignment horizontal="center"/>
      <protection/>
    </xf>
    <xf numFmtId="198" fontId="185" fillId="27" borderId="166" xfId="55" applyNumberFormat="1" applyFont="1" applyFill="1" applyBorder="1" applyAlignment="1" applyProtection="1">
      <alignment horizontal="center"/>
      <protection/>
    </xf>
    <xf numFmtId="198" fontId="186" fillId="23" borderId="167" xfId="55" applyNumberFormat="1" applyFont="1" applyFill="1" applyBorder="1" applyAlignment="1" applyProtection="1">
      <alignment horizontal="center"/>
      <protection/>
    </xf>
    <xf numFmtId="198" fontId="43" fillId="16" borderId="153" xfId="55" applyNumberFormat="1" applyFont="1" applyFill="1" applyBorder="1" applyAlignment="1" applyProtection="1">
      <alignment horizontal="center"/>
      <protection/>
    </xf>
    <xf numFmtId="198" fontId="5" fillId="16" borderId="168" xfId="55" applyNumberFormat="1" applyFont="1" applyFill="1" applyBorder="1" applyAlignment="1" applyProtection="1">
      <alignment horizontal="center"/>
      <protection/>
    </xf>
    <xf numFmtId="198" fontId="13" fillId="16" borderId="169" xfId="55" applyNumberFormat="1" applyFont="1" applyFill="1" applyBorder="1" applyAlignment="1" applyProtection="1">
      <alignment horizontal="center"/>
      <protection/>
    </xf>
    <xf numFmtId="0" fontId="125" fillId="0" borderId="0" xfId="55" applyProtection="1">
      <alignment/>
      <protection/>
    </xf>
    <xf numFmtId="0" fontId="125" fillId="0" borderId="0" xfId="55" applyNumberFormat="1" applyProtection="1">
      <alignment/>
      <protection/>
    </xf>
    <xf numFmtId="194" fontId="146" fillId="4" borderId="12" xfId="52" applyNumberFormat="1" applyFont="1" applyFill="1" applyBorder="1" applyAlignment="1" applyProtection="1">
      <alignment horizontal="center" vertical="center"/>
      <protection/>
    </xf>
    <xf numFmtId="3" fontId="8" fillId="16" borderId="0" xfId="52" applyNumberFormat="1" applyFont="1" applyFill="1" applyAlignment="1" applyProtection="1" quotePrefix="1">
      <alignment horizontal="right" vertical="center"/>
      <protection/>
    </xf>
    <xf numFmtId="3" fontId="55" fillId="20" borderId="109" xfId="52" applyNumberFormat="1" applyFont="1" applyFill="1" applyBorder="1" applyAlignment="1" applyProtection="1">
      <alignment horizontal="left" vertical="center"/>
      <protection/>
    </xf>
    <xf numFmtId="3" fontId="5" fillId="20" borderId="25" xfId="52" applyNumberFormat="1" applyFont="1" applyFill="1" applyBorder="1" applyAlignment="1" applyProtection="1">
      <alignment horizontal="right" vertical="center"/>
      <protection/>
    </xf>
    <xf numFmtId="3" fontId="5" fillId="20" borderId="13" xfId="52" applyNumberFormat="1" applyFont="1" applyFill="1" applyBorder="1" applyAlignment="1" applyProtection="1">
      <alignment horizontal="right" vertical="center"/>
      <protection/>
    </xf>
    <xf numFmtId="0" fontId="5" fillId="0" borderId="0" xfId="52" applyFont="1" applyBorder="1" applyAlignment="1" applyProtection="1">
      <alignment vertical="center"/>
      <protection/>
    </xf>
    <xf numFmtId="0" fontId="5" fillId="0" borderId="0" xfId="52" applyFont="1" applyBorder="1" applyAlignment="1" applyProtection="1">
      <alignment vertical="center" wrapText="1"/>
      <protection/>
    </xf>
    <xf numFmtId="0" fontId="5" fillId="28" borderId="0" xfId="52" applyFont="1" applyFill="1" applyAlignment="1">
      <alignment vertical="center"/>
      <protection/>
    </xf>
    <xf numFmtId="0" fontId="5" fillId="28" borderId="0" xfId="52" applyFont="1" applyFill="1" applyAlignment="1">
      <alignment vertical="center" wrapText="1"/>
      <protection/>
    </xf>
    <xf numFmtId="0" fontId="5" fillId="28" borderId="0" xfId="52" applyFont="1" applyFill="1" applyAlignment="1" applyProtection="1">
      <alignment vertical="center"/>
      <protection/>
    </xf>
    <xf numFmtId="3" fontId="187" fillId="4" borderId="12" xfId="52" applyNumberFormat="1" applyFont="1" applyFill="1" applyBorder="1" applyAlignment="1" applyProtection="1">
      <alignment horizontal="center" vertical="center"/>
      <protection/>
    </xf>
    <xf numFmtId="38" fontId="5" fillId="16" borderId="124" xfId="65" applyNumberFormat="1" applyFont="1" applyFill="1" applyBorder="1" applyAlignment="1" applyProtection="1">
      <alignment horizontal="center"/>
      <protection/>
    </xf>
    <xf numFmtId="38" fontId="5" fillId="16" borderId="32" xfId="65" applyNumberFormat="1" applyFont="1" applyFill="1" applyBorder="1" applyAlignment="1" applyProtection="1">
      <alignment horizontal="center"/>
      <protection/>
    </xf>
    <xf numFmtId="38" fontId="5" fillId="16" borderId="111" xfId="65" applyNumberFormat="1" applyFont="1" applyFill="1" applyBorder="1" applyAlignment="1" applyProtection="1">
      <alignment horizontal="center"/>
      <protection/>
    </xf>
    <xf numFmtId="0" fontId="49" fillId="4" borderId="12" xfId="52" applyNumberFormat="1" applyFont="1" applyFill="1" applyBorder="1" applyAlignment="1" applyProtection="1">
      <alignment horizontal="center" vertical="center"/>
      <protection/>
    </xf>
    <xf numFmtId="3" fontId="49" fillId="4" borderId="61" xfId="52" applyNumberFormat="1" applyFont="1" applyFill="1" applyBorder="1" applyAlignment="1" applyProtection="1">
      <alignment horizontal="right" vertical="center"/>
      <protection/>
    </xf>
    <xf numFmtId="3" fontId="13" fillId="16" borderId="0" xfId="52" applyNumberFormat="1" applyFont="1" applyFill="1" applyAlignment="1" applyProtection="1" quotePrefix="1">
      <alignment horizontal="right" vertical="center"/>
      <protection/>
    </xf>
    <xf numFmtId="3" fontId="82" fillId="5" borderId="61" xfId="52" applyNumberFormat="1" applyFont="1" applyFill="1" applyBorder="1" applyAlignment="1" applyProtection="1">
      <alignment vertical="center"/>
      <protection/>
    </xf>
    <xf numFmtId="3" fontId="13" fillId="16" borderId="62" xfId="52" applyNumberFormat="1" applyFont="1" applyFill="1" applyBorder="1" applyAlignment="1" applyProtection="1">
      <alignment horizontal="right" vertical="center"/>
      <protection/>
    </xf>
    <xf numFmtId="3" fontId="13" fillId="16" borderId="64" xfId="52" applyNumberFormat="1" applyFont="1" applyFill="1" applyBorder="1" applyAlignment="1" applyProtection="1">
      <alignment horizontal="right" vertical="center"/>
      <protection/>
    </xf>
    <xf numFmtId="3" fontId="13" fillId="16" borderId="74" xfId="52" applyNumberFormat="1" applyFont="1" applyFill="1" applyBorder="1" applyAlignment="1" applyProtection="1">
      <alignment horizontal="right" vertical="center"/>
      <protection/>
    </xf>
    <xf numFmtId="3" fontId="13" fillId="16" borderId="69" xfId="52" applyNumberFormat="1" applyFont="1" applyFill="1" applyBorder="1" applyAlignment="1" applyProtection="1">
      <alignment horizontal="right" vertical="center"/>
      <protection/>
    </xf>
    <xf numFmtId="3" fontId="13" fillId="16" borderId="63" xfId="52" applyNumberFormat="1" applyFont="1" applyFill="1" applyBorder="1" applyAlignment="1" applyProtection="1">
      <alignment horizontal="right" vertical="center"/>
      <protection/>
    </xf>
    <xf numFmtId="3" fontId="13" fillId="16" borderId="99" xfId="52" applyNumberFormat="1" applyFont="1" applyFill="1" applyBorder="1" applyAlignment="1" applyProtection="1">
      <alignment horizontal="right" vertical="center"/>
      <protection/>
    </xf>
    <xf numFmtId="3" fontId="13" fillId="16" borderId="74" xfId="52" applyNumberFormat="1" applyFont="1" applyFill="1" applyBorder="1" applyAlignment="1" applyProtection="1">
      <alignment vertical="center"/>
      <protection/>
    </xf>
    <xf numFmtId="3" fontId="13" fillId="16" borderId="19" xfId="52" applyNumberFormat="1" applyFont="1" applyFill="1" applyBorder="1" applyAlignment="1" applyProtection="1">
      <alignment vertical="center"/>
      <protection/>
    </xf>
    <xf numFmtId="3" fontId="13" fillId="16" borderId="64" xfId="52" applyNumberFormat="1" applyFont="1" applyFill="1" applyBorder="1" applyAlignment="1" applyProtection="1">
      <alignment vertical="center"/>
      <protection/>
    </xf>
    <xf numFmtId="3" fontId="13" fillId="16" borderId="63" xfId="52" applyNumberFormat="1" applyFont="1" applyFill="1" applyBorder="1" applyAlignment="1" applyProtection="1">
      <alignment vertical="center"/>
      <protection/>
    </xf>
    <xf numFmtId="3" fontId="13" fillId="16" borderId="62" xfId="52" applyNumberFormat="1" applyFont="1" applyFill="1" applyBorder="1" applyAlignment="1" applyProtection="1">
      <alignment vertical="center"/>
      <protection/>
    </xf>
    <xf numFmtId="3" fontId="13" fillId="16" borderId="26" xfId="52" applyNumberFormat="1" applyFont="1" applyFill="1" applyBorder="1" applyAlignment="1" applyProtection="1">
      <alignment vertical="center"/>
      <protection/>
    </xf>
    <xf numFmtId="3" fontId="13" fillId="16" borderId="25" xfId="52" applyNumberFormat="1" applyFont="1" applyFill="1" applyBorder="1" applyAlignment="1" applyProtection="1">
      <alignment vertical="center"/>
      <protection/>
    </xf>
    <xf numFmtId="3" fontId="13" fillId="16" borderId="66" xfId="52" applyNumberFormat="1" applyFont="1" applyFill="1" applyBorder="1" applyAlignment="1" applyProtection="1">
      <alignment horizontal="right" vertical="center"/>
      <protection/>
    </xf>
    <xf numFmtId="3" fontId="13" fillId="16" borderId="129" xfId="52" applyNumberFormat="1" applyFont="1" applyFill="1" applyBorder="1" applyAlignment="1" applyProtection="1">
      <alignment horizontal="right" vertical="center"/>
      <protection/>
    </xf>
    <xf numFmtId="3" fontId="13" fillId="16" borderId="129" xfId="52" applyNumberFormat="1" applyFont="1" applyFill="1" applyBorder="1" applyAlignment="1" applyProtection="1">
      <alignment vertical="center"/>
      <protection/>
    </xf>
    <xf numFmtId="3" fontId="13" fillId="16" borderId="66" xfId="52" applyNumberFormat="1" applyFont="1" applyFill="1" applyBorder="1" applyAlignment="1" applyProtection="1">
      <alignment vertical="center"/>
      <protection/>
    </xf>
    <xf numFmtId="3" fontId="13" fillId="16" borderId="79" xfId="52" applyNumberFormat="1" applyFont="1" applyFill="1" applyBorder="1" applyAlignment="1" applyProtection="1">
      <alignment vertical="center"/>
      <protection/>
    </xf>
    <xf numFmtId="3" fontId="13" fillId="16" borderId="79" xfId="52" applyNumberFormat="1" applyFont="1" applyFill="1" applyBorder="1" applyAlignment="1" applyProtection="1">
      <alignment horizontal="right" vertical="center"/>
      <protection/>
    </xf>
    <xf numFmtId="3" fontId="13" fillId="16" borderId="19" xfId="52" applyNumberFormat="1" applyFont="1" applyFill="1" applyBorder="1" applyAlignment="1" applyProtection="1">
      <alignment horizontal="right" vertical="center"/>
      <protection/>
    </xf>
    <xf numFmtId="3" fontId="13" fillId="16" borderId="69" xfId="52" applyNumberFormat="1" applyFont="1" applyFill="1" applyBorder="1" applyAlignment="1" applyProtection="1">
      <alignment vertical="center"/>
      <protection/>
    </xf>
    <xf numFmtId="3" fontId="13" fillId="16" borderId="82" xfId="52" applyNumberFormat="1" applyFont="1" applyFill="1" applyBorder="1" applyAlignment="1" applyProtection="1">
      <alignment vertical="center"/>
      <protection/>
    </xf>
    <xf numFmtId="3" fontId="13" fillId="16" borderId="82" xfId="52" applyNumberFormat="1" applyFont="1" applyFill="1" applyBorder="1" applyAlignment="1" applyProtection="1">
      <alignment horizontal="right" vertical="center"/>
      <protection/>
    </xf>
    <xf numFmtId="3" fontId="13" fillId="16" borderId="86" xfId="52" applyNumberFormat="1" applyFont="1" applyFill="1" applyBorder="1" applyAlignment="1" applyProtection="1">
      <alignment vertical="center"/>
      <protection/>
    </xf>
    <xf numFmtId="0" fontId="47" fillId="4" borderId="19" xfId="52" applyFont="1" applyFill="1" applyBorder="1" applyAlignment="1" applyProtection="1">
      <alignment horizontal="center" vertical="center" wrapText="1"/>
      <protection/>
    </xf>
    <xf numFmtId="3" fontId="47" fillId="16" borderId="61" xfId="52" applyNumberFormat="1" applyFont="1" applyFill="1" applyBorder="1" applyAlignment="1" applyProtection="1" quotePrefix="1">
      <alignment horizontal="center" vertical="center"/>
      <protection/>
    </xf>
    <xf numFmtId="3" fontId="13" fillId="16" borderId="170" xfId="52" applyNumberFormat="1" applyFont="1" applyFill="1" applyBorder="1" applyAlignment="1" applyProtection="1">
      <alignment vertical="center"/>
      <protection/>
    </xf>
    <xf numFmtId="3" fontId="13" fillId="16" borderId="97" xfId="52" applyNumberFormat="1" applyFont="1" applyFill="1" applyBorder="1" applyAlignment="1" applyProtection="1">
      <alignment vertical="center"/>
      <protection/>
    </xf>
    <xf numFmtId="0" fontId="46" fillId="4" borderId="23" xfId="0" applyFont="1" applyFill="1" applyBorder="1" applyAlignment="1" applyProtection="1">
      <alignment horizontal="center" vertical="center" wrapText="1"/>
      <protection/>
    </xf>
    <xf numFmtId="0" fontId="46" fillId="4" borderId="24" xfId="0" applyFont="1" applyFill="1" applyBorder="1" applyAlignment="1" applyProtection="1">
      <alignment horizontal="center" vertical="center" wrapText="1"/>
      <protection/>
    </xf>
    <xf numFmtId="0" fontId="46" fillId="4" borderId="22" xfId="0" applyFont="1" applyFill="1" applyBorder="1" applyAlignment="1" applyProtection="1">
      <alignment horizontal="center" vertical="center" wrapText="1"/>
      <protection/>
    </xf>
    <xf numFmtId="3" fontId="29" fillId="16" borderId="34" xfId="0" applyNumberFormat="1" applyFont="1" applyFill="1" applyBorder="1" applyAlignment="1" applyProtection="1">
      <alignment/>
      <protection/>
    </xf>
    <xf numFmtId="3" fontId="29" fillId="16" borderId="39" xfId="0" applyNumberFormat="1" applyFont="1" applyFill="1" applyBorder="1" applyAlignment="1" applyProtection="1">
      <alignment/>
      <protection/>
    </xf>
    <xf numFmtId="3" fontId="29" fillId="16" borderId="171" xfId="0" applyNumberFormat="1" applyFont="1" applyFill="1" applyBorder="1" applyAlignment="1" applyProtection="1">
      <alignment/>
      <protection/>
    </xf>
    <xf numFmtId="3" fontId="29" fillId="4" borderId="30" xfId="0" applyNumberFormat="1" applyFont="1" applyFill="1" applyBorder="1" applyAlignment="1" applyProtection="1">
      <alignment/>
      <protection/>
    </xf>
    <xf numFmtId="3" fontId="29" fillId="4" borderId="44" xfId="0" applyNumberFormat="1" applyFont="1" applyFill="1" applyBorder="1" applyAlignment="1" applyProtection="1">
      <alignment/>
      <protection/>
    </xf>
    <xf numFmtId="195" fontId="13" fillId="4" borderId="12" xfId="52" applyNumberFormat="1" applyFont="1" applyFill="1" applyBorder="1" applyAlignment="1" applyProtection="1">
      <alignment horizontal="center" vertical="center"/>
      <protection locked="0"/>
    </xf>
    <xf numFmtId="0" fontId="188" fillId="7" borderId="82" xfId="52" applyFont="1" applyFill="1" applyBorder="1" applyAlignment="1" applyProtection="1">
      <alignment horizontal="center" vertical="center" wrapText="1"/>
      <protection/>
    </xf>
    <xf numFmtId="3" fontId="25" fillId="0" borderId="61" xfId="52" applyNumberFormat="1" applyFont="1" applyFill="1" applyBorder="1" applyAlignment="1" applyProtection="1" quotePrefix="1">
      <alignment horizontal="center" vertical="center"/>
      <protection/>
    </xf>
    <xf numFmtId="3" fontId="5" fillId="16" borderId="30" xfId="52" applyNumberFormat="1" applyFont="1" applyFill="1" applyBorder="1" applyAlignment="1" applyProtection="1">
      <alignment horizontal="right" vertical="center"/>
      <protection locked="0"/>
    </xf>
    <xf numFmtId="3" fontId="5" fillId="16" borderId="39" xfId="52" applyNumberFormat="1" applyFont="1" applyFill="1" applyBorder="1" applyAlignment="1" applyProtection="1">
      <alignment horizontal="right" vertical="center"/>
      <protection locked="0"/>
    </xf>
    <xf numFmtId="3" fontId="5" fillId="16" borderId="34" xfId="52" applyNumberFormat="1" applyFont="1" applyFill="1" applyBorder="1" applyAlignment="1" applyProtection="1">
      <alignment horizontal="right" vertical="center"/>
      <protection locked="0"/>
    </xf>
    <xf numFmtId="3" fontId="5" fillId="16" borderId="44" xfId="52" applyNumberFormat="1" applyFont="1" applyFill="1" applyBorder="1" applyAlignment="1" applyProtection="1">
      <alignment horizontal="right" vertical="center"/>
      <protection locked="0"/>
    </xf>
    <xf numFmtId="3" fontId="54" fillId="4" borderId="17" xfId="52" applyNumberFormat="1" applyFont="1" applyFill="1" applyBorder="1" applyAlignment="1" applyProtection="1">
      <alignment horizontal="right" vertical="center"/>
      <protection locked="0"/>
    </xf>
    <xf numFmtId="3" fontId="54" fillId="4" borderId="12" xfId="52" applyNumberFormat="1" applyFont="1" applyFill="1" applyBorder="1" applyAlignment="1" applyProtection="1">
      <alignment horizontal="right" vertical="center"/>
      <protection locked="0"/>
    </xf>
    <xf numFmtId="3" fontId="54" fillId="4" borderId="18" xfId="52" applyNumberFormat="1" applyFont="1" applyFill="1" applyBorder="1" applyAlignment="1" applyProtection="1">
      <alignment horizontal="right" vertical="center"/>
      <protection locked="0"/>
    </xf>
    <xf numFmtId="3" fontId="5" fillId="16" borderId="76" xfId="52" applyNumberFormat="1" applyFont="1" applyFill="1" applyBorder="1" applyAlignment="1" applyProtection="1">
      <alignment horizontal="right" vertical="center"/>
      <protection locked="0"/>
    </xf>
    <xf numFmtId="3" fontId="5" fillId="16" borderId="83" xfId="52" applyNumberFormat="1" applyFont="1" applyFill="1" applyBorder="1" applyAlignment="1" applyProtection="1">
      <alignment horizontal="right" vertical="center"/>
      <protection locked="0"/>
    </xf>
    <xf numFmtId="3" fontId="5" fillId="16" borderId="81" xfId="52" applyNumberFormat="1" applyFont="1" applyFill="1" applyBorder="1" applyAlignment="1" applyProtection="1">
      <alignment horizontal="right" vertical="center"/>
      <protection locked="0"/>
    </xf>
    <xf numFmtId="3" fontId="5" fillId="16" borderId="71" xfId="52" applyNumberFormat="1" applyFont="1" applyFill="1" applyBorder="1" applyAlignment="1" applyProtection="1">
      <alignment horizontal="right" vertical="center"/>
      <protection locked="0"/>
    </xf>
    <xf numFmtId="3" fontId="54" fillId="4" borderId="17" xfId="52" applyNumberFormat="1" applyFont="1" applyFill="1" applyBorder="1" applyAlignment="1" applyProtection="1">
      <alignment horizontal="right" vertical="center"/>
      <protection locked="0"/>
    </xf>
    <xf numFmtId="3" fontId="54" fillId="4" borderId="12" xfId="52" applyNumberFormat="1" applyFont="1" applyFill="1" applyBorder="1" applyAlignment="1" applyProtection="1">
      <alignment horizontal="right" vertical="center"/>
      <protection locked="0"/>
    </xf>
    <xf numFmtId="3" fontId="54" fillId="4" borderId="18" xfId="52" applyNumberFormat="1" applyFont="1" applyFill="1" applyBorder="1" applyAlignment="1" applyProtection="1">
      <alignment horizontal="right" vertical="center"/>
      <protection locked="0"/>
    </xf>
    <xf numFmtId="208" fontId="55" fillId="20" borderId="51" xfId="62" applyNumberFormat="1" applyFont="1" applyFill="1" applyBorder="1" applyAlignment="1" applyProtection="1">
      <alignment horizontal="center" vertical="center" wrapText="1"/>
      <protection/>
    </xf>
    <xf numFmtId="191" fontId="8" fillId="16" borderId="58" xfId="60" applyNumberFormat="1" applyFont="1" applyFill="1" applyBorder="1" applyAlignment="1" quotePrefix="1">
      <alignment horizontal="right" vertical="center"/>
      <protection/>
    </xf>
    <xf numFmtId="0" fontId="8" fillId="16" borderId="59" xfId="52" applyFont="1" applyFill="1" applyBorder="1" applyAlignment="1">
      <alignment vertical="center"/>
      <protection/>
    </xf>
    <xf numFmtId="0" fontId="8" fillId="16" borderId="59" xfId="52" applyFont="1" applyFill="1" applyBorder="1" applyAlignment="1">
      <alignment vertical="center" wrapText="1"/>
      <protection/>
    </xf>
    <xf numFmtId="191" fontId="8" fillId="16" borderId="26" xfId="60" applyNumberFormat="1" applyFont="1" applyFill="1" applyBorder="1" applyAlignment="1" quotePrefix="1">
      <alignment horizontal="right" vertical="center"/>
      <protection/>
    </xf>
    <xf numFmtId="0" fontId="8" fillId="16" borderId="0" xfId="52" applyFont="1" applyFill="1" applyBorder="1" applyAlignment="1">
      <alignment vertical="center" wrapText="1"/>
      <protection/>
    </xf>
    <xf numFmtId="3" fontId="5" fillId="16" borderId="25" xfId="52" applyNumberFormat="1" applyFont="1" applyFill="1" applyBorder="1" applyAlignment="1" applyProtection="1">
      <alignment horizontal="right" vertical="center"/>
      <protection/>
    </xf>
    <xf numFmtId="3" fontId="5" fillId="16" borderId="97" xfId="52" applyNumberFormat="1" applyFont="1" applyFill="1" applyBorder="1" applyAlignment="1" applyProtection="1">
      <alignment horizontal="right" vertical="center"/>
      <protection/>
    </xf>
    <xf numFmtId="3" fontId="5" fillId="16" borderId="82" xfId="52" applyNumberFormat="1" applyFont="1" applyFill="1" applyBorder="1" applyAlignment="1" applyProtection="1">
      <alignment horizontal="right" vertical="center"/>
      <protection/>
    </xf>
    <xf numFmtId="3" fontId="5" fillId="16" borderId="94" xfId="52" applyNumberFormat="1" applyFont="1" applyFill="1" applyBorder="1" applyAlignment="1">
      <alignment horizontal="right" vertical="center"/>
      <protection/>
    </xf>
    <xf numFmtId="3" fontId="5" fillId="16" borderId="93" xfId="52" applyNumberFormat="1" applyFont="1" applyFill="1" applyBorder="1" applyAlignment="1">
      <alignment horizontal="right" vertical="center"/>
      <protection/>
    </xf>
    <xf numFmtId="3" fontId="5" fillId="16" borderId="100" xfId="52" applyNumberFormat="1" applyFont="1" applyFill="1" applyBorder="1" applyAlignment="1">
      <alignment horizontal="right" vertical="center"/>
      <protection/>
    </xf>
    <xf numFmtId="3" fontId="5" fillId="16" borderId="65" xfId="52" applyNumberFormat="1" applyFont="1" applyFill="1" applyBorder="1" applyAlignment="1">
      <alignment horizontal="right" vertical="center"/>
      <protection/>
    </xf>
    <xf numFmtId="3" fontId="5" fillId="16" borderId="10" xfId="52" applyNumberFormat="1" applyFont="1" applyFill="1" applyBorder="1" applyAlignment="1">
      <alignment horizontal="right" vertical="center"/>
      <protection/>
    </xf>
    <xf numFmtId="3" fontId="5" fillId="16" borderId="83" xfId="52" applyNumberFormat="1" applyFont="1" applyFill="1" applyBorder="1" applyAlignment="1">
      <alignment horizontal="right" vertical="center"/>
      <protection/>
    </xf>
    <xf numFmtId="3" fontId="5" fillId="16" borderId="23" xfId="52" applyNumberFormat="1" applyFont="1" applyFill="1" applyBorder="1" applyAlignment="1">
      <alignment horizontal="right" vertical="center"/>
      <protection/>
    </xf>
    <xf numFmtId="3" fontId="5" fillId="16" borderId="24" xfId="52" applyNumberFormat="1" applyFont="1" applyFill="1" applyBorder="1" applyAlignment="1">
      <alignment horizontal="right" vertical="center"/>
      <protection/>
    </xf>
    <xf numFmtId="3" fontId="5" fillId="16" borderId="22" xfId="52" applyNumberFormat="1" applyFont="1" applyFill="1" applyBorder="1" applyAlignment="1">
      <alignment horizontal="right" vertical="center"/>
      <protection/>
    </xf>
    <xf numFmtId="0" fontId="8" fillId="16" borderId="26" xfId="52" applyFont="1" applyFill="1" applyBorder="1" applyAlignment="1" applyProtection="1">
      <alignment vertical="center"/>
      <protection locked="0"/>
    </xf>
    <xf numFmtId="0" fontId="5" fillId="16" borderId="26" xfId="52" applyFont="1" applyFill="1" applyBorder="1" applyAlignment="1">
      <alignment horizontal="center" vertical="center"/>
      <protection/>
    </xf>
    <xf numFmtId="1" fontId="55" fillId="22" borderId="97" xfId="52" applyNumberFormat="1" applyFont="1" applyFill="1" applyBorder="1" applyAlignment="1" applyProtection="1">
      <alignment horizontal="center" vertical="center" wrapText="1"/>
      <protection locked="0"/>
    </xf>
    <xf numFmtId="0" fontId="5" fillId="16" borderId="12" xfId="52" applyFont="1" applyFill="1" applyBorder="1" applyAlignment="1">
      <alignment horizontal="center" vertical="center"/>
      <protection/>
    </xf>
    <xf numFmtId="3" fontId="47" fillId="16" borderId="91" xfId="52" applyNumberFormat="1" applyFont="1" applyFill="1" applyBorder="1" applyAlignment="1" quotePrefix="1">
      <alignment horizontal="center" vertical="center"/>
      <protection/>
    </xf>
    <xf numFmtId="0" fontId="5" fillId="16" borderId="20" xfId="52" applyFont="1" applyFill="1" applyBorder="1" applyAlignment="1" quotePrefix="1">
      <alignment horizontal="center" vertical="center"/>
      <protection/>
    </xf>
    <xf numFmtId="0" fontId="5" fillId="0" borderId="91" xfId="52" applyFont="1" applyBorder="1" applyAlignment="1" quotePrefix="1">
      <alignment horizontal="center" vertical="center" wrapText="1"/>
      <protection/>
    </xf>
    <xf numFmtId="0" fontId="6" fillId="16" borderId="91" xfId="52" applyFont="1" applyFill="1" applyBorder="1" applyAlignment="1">
      <alignment horizontal="center" vertical="center" wrapText="1"/>
      <protection/>
    </xf>
    <xf numFmtId="190" fontId="189" fillId="16" borderId="21" xfId="52" applyNumberFormat="1" applyFont="1" applyFill="1" applyBorder="1" applyAlignment="1" applyProtection="1">
      <alignment horizontal="center" vertical="center" wrapText="1"/>
      <protection/>
    </xf>
    <xf numFmtId="0" fontId="26" fillId="16" borderId="0" xfId="52" applyFont="1" applyFill="1">
      <alignment/>
      <protection/>
    </xf>
    <xf numFmtId="196" fontId="80" fillId="5" borderId="17" xfId="52" applyNumberFormat="1" applyFont="1" applyFill="1" applyBorder="1" applyAlignment="1" applyProtection="1">
      <alignment horizontal="center" vertical="center"/>
      <protection/>
    </xf>
    <xf numFmtId="196" fontId="80" fillId="5" borderId="12" xfId="52" applyNumberFormat="1" applyFont="1" applyFill="1" applyBorder="1" applyAlignment="1" applyProtection="1">
      <alignment horizontal="center" vertical="center"/>
      <protection/>
    </xf>
    <xf numFmtId="196" fontId="80" fillId="5" borderId="18" xfId="52" applyNumberFormat="1" applyFont="1" applyFill="1" applyBorder="1" applyAlignment="1" applyProtection="1">
      <alignment horizontal="center" vertical="center"/>
      <protection/>
    </xf>
    <xf numFmtId="0" fontId="152" fillId="7" borderId="49" xfId="60" applyFont="1" applyFill="1" applyBorder="1" applyAlignment="1" applyProtection="1">
      <alignment horizontal="right" vertical="center"/>
      <protection/>
    </xf>
    <xf numFmtId="196" fontId="80" fillId="5" borderId="75" xfId="52" applyNumberFormat="1" applyFont="1" applyFill="1" applyBorder="1" applyAlignment="1" applyProtection="1">
      <alignment horizontal="center" vertical="center"/>
      <protection/>
    </xf>
    <xf numFmtId="196" fontId="80" fillId="5" borderId="72" xfId="52" applyNumberFormat="1" applyFont="1" applyFill="1" applyBorder="1" applyAlignment="1" applyProtection="1">
      <alignment horizontal="center" vertical="center"/>
      <protection/>
    </xf>
    <xf numFmtId="196" fontId="80" fillId="5" borderId="70" xfId="52" applyNumberFormat="1" applyFont="1" applyFill="1" applyBorder="1" applyAlignment="1" applyProtection="1">
      <alignment horizontal="center" vertical="center"/>
      <protection/>
    </xf>
    <xf numFmtId="196" fontId="80" fillId="5" borderId="67" xfId="52" applyNumberFormat="1" applyFont="1" applyFill="1" applyBorder="1" applyAlignment="1" applyProtection="1">
      <alignment horizontal="center" vertical="center"/>
      <protection/>
    </xf>
    <xf numFmtId="196" fontId="80" fillId="16" borderId="87" xfId="52" applyNumberFormat="1" applyFont="1" applyFill="1" applyBorder="1" applyAlignment="1" applyProtection="1">
      <alignment horizontal="center" vertical="center"/>
      <protection/>
    </xf>
    <xf numFmtId="196" fontId="80" fillId="16" borderId="84" xfId="52" applyNumberFormat="1" applyFont="1" applyFill="1" applyBorder="1" applyAlignment="1" applyProtection="1">
      <alignment horizontal="center" vertical="center"/>
      <protection/>
    </xf>
    <xf numFmtId="196" fontId="80" fillId="4" borderId="17" xfId="52" applyNumberFormat="1" applyFont="1" applyFill="1" applyBorder="1" applyAlignment="1" applyProtection="1">
      <alignment horizontal="center" vertical="center"/>
      <protection/>
    </xf>
    <xf numFmtId="196" fontId="80" fillId="4" borderId="12" xfId="52" applyNumberFormat="1" applyFont="1" applyFill="1" applyBorder="1" applyAlignment="1" applyProtection="1">
      <alignment horizontal="center" vertical="center"/>
      <protection/>
    </xf>
    <xf numFmtId="196" fontId="80" fillId="4" borderId="18" xfId="52" applyNumberFormat="1" applyFont="1" applyFill="1" applyBorder="1" applyAlignment="1" applyProtection="1">
      <alignment horizontal="center" vertical="center"/>
      <protection/>
    </xf>
    <xf numFmtId="196" fontId="80" fillId="5" borderId="38" xfId="52" applyNumberFormat="1" applyFont="1" applyFill="1" applyBorder="1" applyAlignment="1" applyProtection="1">
      <alignment horizontal="center" vertical="center"/>
      <protection/>
    </xf>
    <xf numFmtId="196" fontId="80" fillId="5" borderId="36" xfId="52" applyNumberFormat="1" applyFont="1" applyFill="1" applyBorder="1" applyAlignment="1" applyProtection="1">
      <alignment horizontal="center" vertical="center"/>
      <protection/>
    </xf>
    <xf numFmtId="3" fontId="29" fillId="16" borderId="89" xfId="0" applyNumberFormat="1" applyFont="1" applyFill="1" applyBorder="1" applyAlignment="1" applyProtection="1">
      <alignment/>
      <protection/>
    </xf>
    <xf numFmtId="3" fontId="29" fillId="16" borderId="49" xfId="0" applyNumberFormat="1" applyFont="1" applyFill="1" applyBorder="1" applyAlignment="1" applyProtection="1">
      <alignment/>
      <protection/>
    </xf>
    <xf numFmtId="3" fontId="29" fillId="16" borderId="50" xfId="0" applyNumberFormat="1" applyFont="1" applyFill="1" applyBorder="1" applyAlignment="1" applyProtection="1">
      <alignment/>
      <protection/>
    </xf>
    <xf numFmtId="3" fontId="29" fillId="16" borderId="51" xfId="0" applyNumberFormat="1" applyFont="1" applyFill="1" applyBorder="1" applyAlignment="1" applyProtection="1">
      <alignment/>
      <protection/>
    </xf>
    <xf numFmtId="3" fontId="75" fillId="16" borderId="50" xfId="0" applyNumberFormat="1" applyFont="1" applyFill="1" applyBorder="1" applyAlignment="1" applyProtection="1">
      <alignment horizontal="center"/>
      <protection/>
    </xf>
    <xf numFmtId="1" fontId="190" fillId="4" borderId="12" xfId="52" applyNumberFormat="1" applyFont="1" applyFill="1" applyBorder="1" applyAlignment="1" applyProtection="1">
      <alignment horizontal="center" vertical="center"/>
      <protection/>
    </xf>
    <xf numFmtId="0" fontId="13" fillId="16" borderId="0" xfId="52" applyFont="1" applyFill="1" applyAlignment="1">
      <alignment horizontal="right" vertical="center"/>
      <protection/>
    </xf>
    <xf numFmtId="0" fontId="141" fillId="29" borderId="0" xfId="54" applyFont="1" applyFill="1" applyBorder="1">
      <alignment/>
      <protection/>
    </xf>
    <xf numFmtId="0" fontId="141" fillId="29" borderId="0" xfId="54" applyFont="1" applyFill="1" applyBorder="1" applyAlignment="1">
      <alignment/>
      <protection/>
    </xf>
    <xf numFmtId="0" fontId="141" fillId="0" borderId="0" xfId="54" applyFont="1" applyFill="1" applyBorder="1">
      <alignment/>
      <protection/>
    </xf>
    <xf numFmtId="0" fontId="30" fillId="30" borderId="0" xfId="52" applyFont="1" applyFill="1" applyBorder="1" applyAlignment="1">
      <alignment horizontal="center"/>
      <protection/>
    </xf>
    <xf numFmtId="0" fontId="5" fillId="30" borderId="0" xfId="54" applyFont="1" applyFill="1" applyBorder="1" applyAlignment="1">
      <alignment horizontal="left" vertical="center" wrapText="1"/>
      <protection/>
    </xf>
    <xf numFmtId="0" fontId="47" fillId="30" borderId="172" xfId="0" applyFont="1" applyFill="1" applyBorder="1" applyAlignment="1" applyProtection="1" quotePrefix="1">
      <alignment horizontal="left"/>
      <protection/>
    </xf>
    <xf numFmtId="0" fontId="47" fillId="30" borderId="173" xfId="0" applyFont="1" applyFill="1" applyBorder="1" applyAlignment="1" applyProtection="1" quotePrefix="1">
      <alignment horizontal="left"/>
      <protection/>
    </xf>
    <xf numFmtId="0" fontId="47" fillId="30" borderId="116" xfId="0" applyFont="1" applyFill="1" applyBorder="1" applyAlignment="1" applyProtection="1" quotePrefix="1">
      <alignment horizontal="left"/>
      <protection/>
    </xf>
    <xf numFmtId="0" fontId="7" fillId="0" borderId="0" xfId="54" applyFont="1" applyFill="1" applyBorder="1" applyAlignment="1">
      <alignment vertical="center" wrapText="1"/>
      <protection/>
    </xf>
    <xf numFmtId="0" fontId="5" fillId="0" borderId="0" xfId="54" applyFont="1" applyFill="1" applyBorder="1" applyAlignment="1">
      <alignment horizontal="left" vertical="center" wrapText="1"/>
      <protection/>
    </xf>
    <xf numFmtId="0" fontId="5" fillId="0" borderId="0" xfId="52" applyFont="1" applyFill="1" applyBorder="1" applyAlignment="1">
      <alignment horizontal="right" vertical="center"/>
      <protection/>
    </xf>
    <xf numFmtId="192" fontId="31" fillId="30" borderId="0" xfId="63" applyNumberFormat="1" applyFont="1" applyFill="1" applyBorder="1" applyAlignment="1" quotePrefix="1">
      <alignment horizontal="right"/>
      <protection/>
    </xf>
    <xf numFmtId="0" fontId="11" fillId="30" borderId="0" xfId="63" applyFont="1" applyFill="1" applyBorder="1">
      <alignment/>
      <protection/>
    </xf>
    <xf numFmtId="0" fontId="11" fillId="30" borderId="0" xfId="63" applyFont="1" applyFill="1" applyBorder="1" applyAlignment="1" quotePrefix="1">
      <alignment horizontal="left"/>
      <protection/>
    </xf>
    <xf numFmtId="0" fontId="11" fillId="30" borderId="0" xfId="63" applyFont="1" applyFill="1" applyBorder="1" applyAlignment="1" quotePrefix="1">
      <alignment horizontal="left"/>
      <protection/>
    </xf>
    <xf numFmtId="0" fontId="11" fillId="30" borderId="0" xfId="63" applyFont="1" applyFill="1" applyBorder="1">
      <alignment/>
      <protection/>
    </xf>
    <xf numFmtId="0" fontId="11" fillId="30" borderId="0" xfId="63" applyFont="1" applyFill="1" applyBorder="1" applyAlignment="1">
      <alignment horizontal="left"/>
      <protection/>
    </xf>
    <xf numFmtId="0" fontId="11" fillId="30" borderId="0" xfId="63" applyFont="1" applyFill="1" applyBorder="1" applyAlignment="1">
      <alignment horizontal="left"/>
      <protection/>
    </xf>
    <xf numFmtId="0" fontId="14" fillId="30" borderId="0" xfId="63" applyFont="1" applyFill="1" applyBorder="1">
      <alignment/>
      <protection/>
    </xf>
    <xf numFmtId="0" fontId="14" fillId="30" borderId="0" xfId="63" applyFont="1" applyFill="1" applyBorder="1" applyAlignment="1" quotePrefix="1">
      <alignment horizontal="left"/>
      <protection/>
    </xf>
    <xf numFmtId="0" fontId="11" fillId="30" borderId="0" xfId="60" applyFont="1" applyFill="1" applyBorder="1" applyAlignment="1">
      <alignment horizontal="left"/>
      <protection/>
    </xf>
    <xf numFmtId="0" fontId="11" fillId="30" borderId="0" xfId="60" applyFont="1" applyFill="1" applyBorder="1" applyAlignment="1">
      <alignment horizontal="left"/>
      <protection/>
    </xf>
    <xf numFmtId="0" fontId="11" fillId="30" borderId="0" xfId="63" applyFont="1" applyFill="1" applyBorder="1" applyAlignment="1" quotePrefix="1">
      <alignment horizontal="left"/>
      <protection/>
    </xf>
    <xf numFmtId="0" fontId="14" fillId="30" borderId="0" xfId="63" applyFont="1" applyFill="1" applyBorder="1" applyAlignment="1">
      <alignment horizontal="left"/>
      <protection/>
    </xf>
    <xf numFmtId="192" fontId="32" fillId="30" borderId="0" xfId="63" applyNumberFormat="1" applyFont="1" applyFill="1" applyBorder="1" applyAlignment="1" quotePrefix="1">
      <alignment horizontal="right"/>
      <protection/>
    </xf>
    <xf numFmtId="0" fontId="11" fillId="30" borderId="0" xfId="63" applyFont="1" applyFill="1" applyBorder="1">
      <alignment/>
      <protection/>
    </xf>
    <xf numFmtId="192" fontId="31" fillId="30" borderId="0" xfId="63" applyNumberFormat="1" applyFont="1" applyFill="1" applyBorder="1" applyAlignment="1">
      <alignment horizontal="right"/>
      <protection/>
    </xf>
    <xf numFmtId="0" fontId="11" fillId="30" borderId="0" xfId="63" applyFont="1" applyFill="1" applyBorder="1" applyAlignment="1">
      <alignment horizontal="left"/>
      <protection/>
    </xf>
    <xf numFmtId="0" fontId="141" fillId="0" borderId="0" xfId="54" applyFont="1" applyFill="1" applyBorder="1" applyAlignment="1">
      <alignment/>
      <protection/>
    </xf>
    <xf numFmtId="0" fontId="27" fillId="30" borderId="0" xfId="52" applyFont="1" applyFill="1" applyBorder="1">
      <alignment/>
      <protection/>
    </xf>
    <xf numFmtId="0" fontId="26" fillId="30" borderId="0" xfId="52" applyFont="1" applyFill="1" applyBorder="1">
      <alignment/>
      <protection/>
    </xf>
    <xf numFmtId="0" fontId="27" fillId="30" borderId="12" xfId="52" applyNumberFormat="1" applyFont="1" applyFill="1" applyBorder="1" applyProtection="1">
      <alignment/>
      <protection locked="0"/>
    </xf>
    <xf numFmtId="49" fontId="27" fillId="30" borderId="12" xfId="52" applyNumberFormat="1" applyFont="1" applyFill="1" applyBorder="1" applyProtection="1">
      <alignment/>
      <protection locked="0"/>
    </xf>
    <xf numFmtId="49" fontId="191" fillId="30" borderId="174" xfId="52" applyNumberFormat="1" applyFont="1" applyFill="1" applyBorder="1" applyAlignment="1" quotePrefix="1">
      <alignment horizontal="center"/>
      <protection/>
    </xf>
    <xf numFmtId="0" fontId="5" fillId="30" borderId="175" xfId="52" applyFont="1" applyFill="1" applyBorder="1">
      <alignment/>
      <protection/>
    </xf>
    <xf numFmtId="49" fontId="191" fillId="30" borderId="64" xfId="52" applyNumberFormat="1" applyFont="1" applyFill="1" applyBorder="1" applyAlignment="1" quotePrefix="1">
      <alignment horizontal="center"/>
      <protection/>
    </xf>
    <xf numFmtId="0" fontId="5" fillId="30" borderId="111" xfId="52" applyFont="1" applyFill="1" applyBorder="1">
      <alignment/>
      <protection/>
    </xf>
    <xf numFmtId="0" fontId="5" fillId="30" borderId="64" xfId="52" applyFont="1" applyFill="1" applyBorder="1">
      <alignment/>
      <protection/>
    </xf>
    <xf numFmtId="0" fontId="5" fillId="30" borderId="64" xfId="52" applyFont="1" applyFill="1" applyBorder="1" applyAlignment="1" quotePrefix="1">
      <alignment horizontal="left"/>
      <protection/>
    </xf>
    <xf numFmtId="49" fontId="191" fillId="30" borderId="64" xfId="52" applyNumberFormat="1" applyFont="1" applyFill="1" applyBorder="1" applyAlignment="1" quotePrefix="1">
      <alignment horizontal="center" vertical="center"/>
      <protection/>
    </xf>
    <xf numFmtId="0" fontId="15" fillId="30" borderId="64" xfId="52" applyFont="1" applyFill="1" applyBorder="1" applyAlignment="1">
      <alignment wrapText="1"/>
      <protection/>
    </xf>
    <xf numFmtId="49" fontId="191" fillId="30" borderId="64" xfId="52" applyNumberFormat="1" applyFont="1" applyFill="1" applyBorder="1" applyAlignment="1" quotePrefix="1">
      <alignment horizontal="center"/>
      <protection/>
    </xf>
    <xf numFmtId="0" fontId="15" fillId="30" borderId="64" xfId="52" applyFont="1" applyFill="1" applyBorder="1">
      <alignment/>
      <protection/>
    </xf>
    <xf numFmtId="49" fontId="191" fillId="30" borderId="66" xfId="52" applyNumberFormat="1" applyFont="1" applyFill="1" applyBorder="1" applyAlignment="1" quotePrefix="1">
      <alignment horizontal="center"/>
      <protection/>
    </xf>
    <xf numFmtId="0" fontId="5" fillId="30" borderId="66" xfId="52" applyFont="1" applyFill="1" applyBorder="1">
      <alignment/>
      <protection/>
    </xf>
    <xf numFmtId="49" fontId="151" fillId="30" borderId="66" xfId="52" applyNumberFormat="1" applyFont="1" applyFill="1" applyBorder="1" applyAlignment="1" quotePrefix="1">
      <alignment horizontal="center"/>
      <protection/>
    </xf>
    <xf numFmtId="0" fontId="53" fillId="30" borderId="66" xfId="52" applyFont="1" applyFill="1" applyBorder="1">
      <alignment/>
      <protection/>
    </xf>
    <xf numFmtId="49" fontId="191" fillId="30" borderId="176" xfId="52" applyNumberFormat="1" applyFont="1" applyFill="1" applyBorder="1" applyAlignment="1" quotePrefix="1">
      <alignment horizontal="center"/>
      <protection/>
    </xf>
    <xf numFmtId="0" fontId="5" fillId="30" borderId="176" xfId="52" applyFont="1" applyFill="1" applyBorder="1">
      <alignment/>
      <protection/>
    </xf>
    <xf numFmtId="0" fontId="192" fillId="30" borderId="98" xfId="61" applyFont="1" applyFill="1" applyBorder="1">
      <alignment/>
      <protection/>
    </xf>
    <xf numFmtId="0" fontId="10" fillId="31" borderId="0" xfId="61" applyFont="1" applyFill="1" applyBorder="1" applyAlignment="1" quotePrefix="1">
      <alignment horizontal="left"/>
      <protection/>
    </xf>
    <xf numFmtId="49" fontId="193" fillId="30" borderId="97" xfId="52" applyNumberFormat="1" applyFont="1" applyFill="1" applyBorder="1" applyAlignment="1">
      <alignment horizontal="center"/>
      <protection/>
    </xf>
    <xf numFmtId="190" fontId="44" fillId="30" borderId="61" xfId="52" applyNumberFormat="1" applyFont="1" applyFill="1" applyBorder="1" applyAlignment="1">
      <alignment horizontal="left"/>
      <protection/>
    </xf>
    <xf numFmtId="190" fontId="194" fillId="30" borderId="61" xfId="52" applyNumberFormat="1" applyFont="1" applyFill="1" applyBorder="1" applyAlignment="1">
      <alignment horizontal="left"/>
      <protection/>
    </xf>
    <xf numFmtId="0" fontId="53" fillId="30" borderId="142" xfId="52" applyFont="1" applyFill="1" applyBorder="1">
      <alignment/>
      <protection/>
    </xf>
    <xf numFmtId="49" fontId="195" fillId="30" borderId="64" xfId="52" applyNumberFormat="1" applyFont="1" applyFill="1" applyBorder="1" applyAlignment="1" quotePrefix="1">
      <alignment horizontal="center"/>
      <protection/>
    </xf>
    <xf numFmtId="0" fontId="53" fillId="30" borderId="111" xfId="52" applyFont="1" applyFill="1" applyBorder="1">
      <alignment/>
      <protection/>
    </xf>
    <xf numFmtId="0" fontId="53" fillId="30" borderId="64" xfId="52" applyFont="1" applyFill="1" applyBorder="1">
      <alignment/>
      <protection/>
    </xf>
    <xf numFmtId="0" fontId="33" fillId="30" borderId="64" xfId="52" applyFont="1" applyFill="1" applyBorder="1">
      <alignment/>
      <protection/>
    </xf>
    <xf numFmtId="0" fontId="53" fillId="30" borderId="64" xfId="52" applyFont="1" applyFill="1" applyBorder="1" applyAlignment="1">
      <alignment horizontal="left"/>
      <protection/>
    </xf>
    <xf numFmtId="0" fontId="141" fillId="0" borderId="0" xfId="54" applyFont="1" applyFill="1" applyBorder="1" quotePrefix="1">
      <alignment/>
      <protection/>
    </xf>
    <xf numFmtId="190" fontId="141" fillId="0" borderId="0" xfId="54" applyNumberFormat="1" applyFont="1" applyFill="1" applyBorder="1">
      <alignment/>
      <protection/>
    </xf>
    <xf numFmtId="0" fontId="53" fillId="30" borderId="64" xfId="52" applyFont="1" applyFill="1" applyBorder="1" applyAlignment="1">
      <alignment horizontal="left" wrapText="1"/>
      <protection/>
    </xf>
    <xf numFmtId="0" fontId="5" fillId="0" borderId="12" xfId="59" applyFont="1" applyFill="1" applyBorder="1" applyAlignment="1">
      <alignment/>
      <protection/>
    </xf>
    <xf numFmtId="0" fontId="100" fillId="30" borderId="66" xfId="52" applyFont="1" applyFill="1" applyBorder="1">
      <alignment/>
      <protection/>
    </xf>
    <xf numFmtId="190" fontId="45" fillId="30" borderId="40" xfId="52" applyNumberFormat="1" applyFont="1" applyFill="1" applyBorder="1" applyAlignment="1">
      <alignment horizontal="left"/>
      <protection/>
    </xf>
    <xf numFmtId="0" fontId="5" fillId="30" borderId="142" xfId="52" applyFont="1" applyFill="1" applyBorder="1">
      <alignment/>
      <protection/>
    </xf>
    <xf numFmtId="0" fontId="15" fillId="30" borderId="63" xfId="52" applyFont="1" applyFill="1" applyBorder="1">
      <alignment/>
      <protection/>
    </xf>
    <xf numFmtId="190" fontId="44" fillId="30" borderId="40" xfId="52" applyNumberFormat="1" applyFont="1" applyFill="1" applyBorder="1" applyAlignment="1">
      <alignment horizontal="left"/>
      <protection/>
    </xf>
    <xf numFmtId="0" fontId="5" fillId="30" borderId="63" xfId="52" applyFont="1" applyFill="1" applyBorder="1">
      <alignment/>
      <protection/>
    </xf>
    <xf numFmtId="49" fontId="195" fillId="30" borderId="129" xfId="52" applyNumberFormat="1" applyFont="1" applyFill="1" applyBorder="1" applyAlignment="1" quotePrefix="1">
      <alignment horizontal="center"/>
      <protection/>
    </xf>
    <xf numFmtId="0" fontId="15" fillId="30" borderId="176" xfId="52" applyFont="1" applyFill="1" applyBorder="1">
      <alignment/>
      <protection/>
    </xf>
    <xf numFmtId="0" fontId="5" fillId="30" borderId="129" xfId="52" applyFont="1" applyFill="1" applyBorder="1">
      <alignment/>
      <protection/>
    </xf>
    <xf numFmtId="0" fontId="36" fillId="30" borderId="66" xfId="52" applyFont="1" applyFill="1" applyBorder="1">
      <alignment/>
      <protection/>
    </xf>
    <xf numFmtId="0" fontId="5" fillId="30" borderId="174" xfId="52" applyFont="1" applyFill="1" applyBorder="1">
      <alignment/>
      <protection/>
    </xf>
    <xf numFmtId="0" fontId="53" fillId="30" borderId="64" xfId="52" applyFont="1" applyFill="1" applyBorder="1">
      <alignment/>
      <protection/>
    </xf>
    <xf numFmtId="0" fontId="5" fillId="30" borderId="176" xfId="52" applyFont="1" applyFill="1" applyBorder="1" applyAlignment="1">
      <alignment horizontal="left" wrapText="1"/>
      <protection/>
    </xf>
    <xf numFmtId="0" fontId="20" fillId="30" borderId="62" xfId="52" applyFont="1" applyFill="1" applyBorder="1" applyAlignment="1">
      <alignment horizontal="left"/>
      <protection/>
    </xf>
    <xf numFmtId="0" fontId="20" fillId="30" borderId="64" xfId="52" applyFont="1" applyFill="1" applyBorder="1" applyAlignment="1">
      <alignment horizontal="left"/>
      <protection/>
    </xf>
    <xf numFmtId="0" fontId="196" fillId="30" borderId="64" xfId="52" applyFont="1" applyFill="1" applyBorder="1" applyAlignment="1">
      <alignment horizontal="left"/>
      <protection/>
    </xf>
    <xf numFmtId="0" fontId="20" fillId="30" borderId="64" xfId="52" applyFont="1" applyFill="1" applyBorder="1" applyAlignment="1" quotePrefix="1">
      <alignment horizontal="left"/>
      <protection/>
    </xf>
    <xf numFmtId="0" fontId="20" fillId="30" borderId="176" xfId="52" applyFont="1" applyFill="1" applyBorder="1" applyAlignment="1">
      <alignment horizontal="left"/>
      <protection/>
    </xf>
    <xf numFmtId="0" fontId="196" fillId="30" borderId="62" xfId="52" applyFont="1" applyFill="1" applyBorder="1" applyAlignment="1">
      <alignment horizontal="left"/>
      <protection/>
    </xf>
    <xf numFmtId="0" fontId="20" fillId="30" borderId="66" xfId="52" applyFont="1" applyFill="1" applyBorder="1" applyAlignment="1">
      <alignment horizontal="left"/>
      <protection/>
    </xf>
    <xf numFmtId="0" fontId="20" fillId="30" borderId="129" xfId="52" applyFont="1" applyFill="1" applyBorder="1" applyAlignment="1">
      <alignment horizontal="left"/>
      <protection/>
    </xf>
    <xf numFmtId="0" fontId="20" fillId="30" borderId="176" xfId="52" applyFont="1" applyFill="1" applyBorder="1" applyAlignment="1">
      <alignment horizontal="left"/>
      <protection/>
    </xf>
    <xf numFmtId="0" fontId="196" fillId="30" borderId="176" xfId="52" applyFont="1" applyFill="1" applyBorder="1" applyAlignment="1">
      <alignment horizontal="left"/>
      <protection/>
    </xf>
    <xf numFmtId="0" fontId="195" fillId="0" borderId="0" xfId="52" applyNumberFormat="1" applyFont="1" applyFill="1" applyBorder="1" applyAlignment="1" quotePrefix="1">
      <alignment horizontal="center"/>
      <protection/>
    </xf>
    <xf numFmtId="0" fontId="196" fillId="0" borderId="0" xfId="52" applyFont="1" applyFill="1" applyBorder="1" applyAlignment="1">
      <alignment horizontal="left"/>
      <protection/>
    </xf>
    <xf numFmtId="0" fontId="141" fillId="29" borderId="12" xfId="54" applyFont="1" applyFill="1" applyBorder="1">
      <alignment/>
      <protection/>
    </xf>
    <xf numFmtId="0" fontId="141" fillId="29" borderId="12" xfId="54" applyFont="1" applyFill="1" applyBorder="1" applyAlignment="1">
      <alignment/>
      <protection/>
    </xf>
    <xf numFmtId="0" fontId="141" fillId="0" borderId="12" xfId="54" applyFont="1" applyFill="1" applyBorder="1">
      <alignment/>
      <protection/>
    </xf>
    <xf numFmtId="14" fontId="141" fillId="30" borderId="12" xfId="54" applyNumberFormat="1" applyFont="1" applyFill="1" applyBorder="1" applyAlignment="1">
      <alignment horizontal="left"/>
      <protection/>
    </xf>
    <xf numFmtId="49" fontId="146" fillId="4" borderId="12" xfId="52" applyNumberFormat="1" applyFont="1" applyFill="1" applyBorder="1" applyAlignment="1" applyProtection="1">
      <alignment horizontal="center" vertical="center"/>
      <protection locked="0"/>
    </xf>
    <xf numFmtId="49" fontId="55" fillId="22" borderId="13" xfId="52" applyNumberFormat="1" applyFont="1" applyFill="1" applyBorder="1" applyAlignment="1" applyProtection="1">
      <alignment horizontal="center" vertical="center" wrapText="1"/>
      <protection/>
    </xf>
    <xf numFmtId="49" fontId="27" fillId="30" borderId="0" xfId="52" applyNumberFormat="1" applyFont="1" applyFill="1" applyBorder="1">
      <alignment/>
      <protection/>
    </xf>
    <xf numFmtId="194" fontId="10" fillId="30" borderId="0" xfId="61" applyNumberFormat="1" applyFont="1" applyFill="1" applyBorder="1" applyAlignment="1" quotePrefix="1">
      <alignment horizontal="left"/>
      <protection/>
    </xf>
    <xf numFmtId="194" fontId="193" fillId="30" borderId="97" xfId="52" applyNumberFormat="1" applyFont="1" applyFill="1" applyBorder="1" applyAlignment="1">
      <alignment horizontal="center"/>
      <protection/>
    </xf>
    <xf numFmtId="49" fontId="197" fillId="30" borderId="66" xfId="52" applyNumberFormat="1" applyFont="1" applyFill="1" applyBorder="1" applyAlignment="1" quotePrefix="1">
      <alignment horizontal="center"/>
      <protection/>
    </xf>
    <xf numFmtId="49" fontId="195" fillId="30" borderId="63" xfId="52" applyNumberFormat="1" applyFont="1" applyFill="1" applyBorder="1" applyAlignment="1" quotePrefix="1">
      <alignment horizontal="center"/>
      <protection/>
    </xf>
    <xf numFmtId="49" fontId="191" fillId="30" borderId="63" xfId="52" applyNumberFormat="1" applyFont="1" applyFill="1" applyBorder="1" applyAlignment="1" quotePrefix="1">
      <alignment horizontal="center"/>
      <protection/>
    </xf>
    <xf numFmtId="49" fontId="195" fillId="30" borderId="176" xfId="52" applyNumberFormat="1" applyFont="1" applyFill="1" applyBorder="1" applyAlignment="1" quotePrefix="1">
      <alignment horizontal="center"/>
      <protection/>
    </xf>
    <xf numFmtId="49" fontId="191" fillId="30" borderId="129" xfId="52" applyNumberFormat="1" applyFont="1" applyFill="1" applyBorder="1" applyAlignment="1" quotePrefix="1">
      <alignment horizontal="center"/>
      <protection/>
    </xf>
    <xf numFmtId="49" fontId="195" fillId="30" borderId="66" xfId="52" applyNumberFormat="1" applyFont="1" applyFill="1" applyBorder="1" applyAlignment="1" quotePrefix="1">
      <alignment horizontal="center"/>
      <protection/>
    </xf>
    <xf numFmtId="49" fontId="151" fillId="30" borderId="64" xfId="52" applyNumberFormat="1" applyFont="1" applyFill="1" applyBorder="1" applyAlignment="1" quotePrefix="1">
      <alignment horizontal="center"/>
      <protection/>
    </xf>
    <xf numFmtId="49" fontId="189" fillId="16" borderId="13" xfId="52" applyNumberFormat="1" applyFont="1" applyFill="1" applyBorder="1" applyAlignment="1" applyProtection="1">
      <alignment horizontal="center" vertical="center" wrapText="1"/>
      <protection/>
    </xf>
    <xf numFmtId="0" fontId="147" fillId="4" borderId="23" xfId="0" applyFont="1" applyFill="1" applyBorder="1" applyAlignment="1" applyProtection="1">
      <alignment horizontal="center" vertical="center" wrapText="1"/>
      <protection/>
    </xf>
    <xf numFmtId="0" fontId="147" fillId="4" borderId="24" xfId="0" applyFont="1" applyFill="1" applyBorder="1" applyAlignment="1" applyProtection="1">
      <alignment horizontal="center" vertical="center" wrapText="1"/>
      <protection/>
    </xf>
    <xf numFmtId="0" fontId="147" fillId="4" borderId="22" xfId="0" applyFont="1" applyFill="1" applyBorder="1" applyAlignment="1" applyProtection="1">
      <alignment horizontal="center" vertical="center" wrapText="1"/>
      <protection/>
    </xf>
    <xf numFmtId="0" fontId="6" fillId="16" borderId="0" xfId="52" applyFont="1" applyFill="1" applyAlignment="1">
      <alignment horizontal="center" vertical="center"/>
      <protection/>
    </xf>
    <xf numFmtId="0" fontId="120" fillId="16" borderId="0" xfId="0" applyFont="1" applyFill="1" applyAlignment="1" quotePrefix="1">
      <alignment vertical="center"/>
    </xf>
    <xf numFmtId="0" fontId="141" fillId="20" borderId="0" xfId="54" applyFill="1">
      <alignment/>
      <protection/>
    </xf>
    <xf numFmtId="0" fontId="141" fillId="20" borderId="0" xfId="54" applyFill="1" applyAlignment="1">
      <alignment/>
      <protection/>
    </xf>
    <xf numFmtId="0" fontId="141" fillId="4" borderId="0" xfId="54" applyFill="1">
      <alignment/>
      <protection/>
    </xf>
    <xf numFmtId="0" fontId="141" fillId="4" borderId="0" xfId="54" applyFill="1" applyAlignment="1">
      <alignment/>
      <protection/>
    </xf>
    <xf numFmtId="196" fontId="80" fillId="16" borderId="31" xfId="52" applyNumberFormat="1" applyFont="1" applyFill="1" applyBorder="1" applyAlignment="1" applyProtection="1">
      <alignment horizontal="center" vertical="center"/>
      <protection/>
    </xf>
    <xf numFmtId="196" fontId="80" fillId="4" borderId="97" xfId="52" applyNumberFormat="1" applyFont="1" applyFill="1" applyBorder="1" applyAlignment="1" applyProtection="1">
      <alignment horizontal="center" vertical="center"/>
      <protection/>
    </xf>
    <xf numFmtId="196" fontId="80" fillId="4" borderId="13" xfId="52" applyNumberFormat="1" applyFont="1" applyFill="1" applyBorder="1" applyAlignment="1" applyProtection="1">
      <alignment horizontal="center" vertical="center"/>
      <protection/>
    </xf>
    <xf numFmtId="196" fontId="80" fillId="5" borderId="97" xfId="52" applyNumberFormat="1" applyFont="1" applyFill="1" applyBorder="1" applyAlignment="1" applyProtection="1">
      <alignment horizontal="center" vertical="center"/>
      <protection/>
    </xf>
    <xf numFmtId="196" fontId="80" fillId="5" borderId="13" xfId="52" applyNumberFormat="1" applyFont="1" applyFill="1" applyBorder="1" applyAlignment="1" applyProtection="1">
      <alignment horizontal="center" vertical="center"/>
      <protection/>
    </xf>
    <xf numFmtId="196" fontId="80" fillId="5" borderId="124" xfId="52" applyNumberFormat="1" applyFont="1" applyFill="1" applyBorder="1" applyAlignment="1" applyProtection="1">
      <alignment horizontal="center" vertical="center"/>
      <protection/>
    </xf>
    <xf numFmtId="196" fontId="80" fillId="5" borderId="111" xfId="52" applyNumberFormat="1" applyFont="1" applyFill="1" applyBorder="1" applyAlignment="1" applyProtection="1">
      <alignment horizontal="center" vertical="center"/>
      <protection/>
    </xf>
    <xf numFmtId="3" fontId="5" fillId="16" borderId="177" xfId="52" applyNumberFormat="1" applyFont="1" applyFill="1" applyBorder="1" applyAlignment="1" applyProtection="1">
      <alignment horizontal="right" vertical="center"/>
      <protection locked="0"/>
    </xf>
    <xf numFmtId="3" fontId="5" fillId="16" borderId="178" xfId="52" applyNumberFormat="1" applyFont="1" applyFill="1" applyBorder="1" applyAlignment="1" applyProtection="1">
      <alignment horizontal="right" vertical="center"/>
      <protection locked="0"/>
    </xf>
    <xf numFmtId="3" fontId="5" fillId="16" borderId="179" xfId="52" applyNumberFormat="1" applyFont="1" applyFill="1" applyBorder="1" applyAlignment="1" applyProtection="1">
      <alignment horizontal="right" vertical="center"/>
      <protection locked="0"/>
    </xf>
    <xf numFmtId="196" fontId="80" fillId="5" borderId="23" xfId="52" applyNumberFormat="1" applyFont="1" applyFill="1" applyBorder="1" applyAlignment="1" applyProtection="1">
      <alignment horizontal="center" vertical="center"/>
      <protection/>
    </xf>
    <xf numFmtId="196" fontId="80" fillId="5" borderId="92" xfId="52" applyNumberFormat="1" applyFont="1" applyFill="1" applyBorder="1" applyAlignment="1" applyProtection="1">
      <alignment horizontal="center" vertical="center"/>
      <protection/>
    </xf>
    <xf numFmtId="196" fontId="80" fillId="5" borderId="177" xfId="52" applyNumberFormat="1" applyFont="1" applyFill="1" applyBorder="1" applyAlignment="1" applyProtection="1">
      <alignment horizontal="center" vertical="center"/>
      <protection/>
    </xf>
    <xf numFmtId="196" fontId="80" fillId="16" borderId="180" xfId="52" applyNumberFormat="1" applyFont="1" applyFill="1" applyBorder="1" applyAlignment="1" applyProtection="1">
      <alignment horizontal="center" vertical="center"/>
      <protection/>
    </xf>
    <xf numFmtId="196" fontId="80" fillId="16" borderId="181" xfId="52" applyNumberFormat="1" applyFont="1" applyFill="1" applyBorder="1" applyAlignment="1" applyProtection="1">
      <alignment horizontal="center" vertical="center"/>
      <protection/>
    </xf>
    <xf numFmtId="196" fontId="80" fillId="16" borderId="182" xfId="52" applyNumberFormat="1" applyFont="1" applyFill="1" applyBorder="1" applyAlignment="1" applyProtection="1">
      <alignment horizontal="center" vertical="center"/>
      <protection/>
    </xf>
    <xf numFmtId="196" fontId="80" fillId="16" borderId="183" xfId="52" applyNumberFormat="1" applyFont="1" applyFill="1" applyBorder="1" applyAlignment="1" applyProtection="1">
      <alignment horizontal="center" vertical="center"/>
      <protection/>
    </xf>
    <xf numFmtId="196" fontId="80" fillId="16" borderId="171" xfId="52" applyNumberFormat="1" applyFont="1" applyFill="1" applyBorder="1" applyAlignment="1" applyProtection="1">
      <alignment horizontal="center" vertical="center"/>
      <protection/>
    </xf>
    <xf numFmtId="189" fontId="198" fillId="3" borderId="31" xfId="60" applyNumberFormat="1" applyFont="1" applyFill="1" applyBorder="1" applyAlignment="1" quotePrefix="1">
      <alignment horizontal="right" vertical="center"/>
      <protection/>
    </xf>
    <xf numFmtId="0" fontId="8" fillId="3" borderId="26" xfId="60" applyFont="1" applyFill="1" applyBorder="1" applyAlignment="1" quotePrefix="1">
      <alignment horizontal="right" vertical="center"/>
      <protection/>
    </xf>
    <xf numFmtId="0" fontId="5" fillId="3" borderId="32" xfId="60" applyFont="1" applyFill="1" applyBorder="1" applyAlignment="1">
      <alignment horizontal="left" vertical="center" wrapText="1"/>
      <protection/>
    </xf>
    <xf numFmtId="3" fontId="153" fillId="7" borderId="19" xfId="52" applyNumberFormat="1" applyFont="1" applyFill="1" applyBorder="1" applyAlignment="1" applyProtection="1">
      <alignment horizontal="center" vertical="center" wrapText="1"/>
      <protection/>
    </xf>
    <xf numFmtId="0" fontId="5" fillId="0" borderId="0" xfId="60" applyNumberFormat="1" applyFont="1" applyFill="1" applyBorder="1" applyAlignment="1" quotePrefix="1">
      <alignment horizontal="right"/>
      <protection/>
    </xf>
    <xf numFmtId="0" fontId="46" fillId="16" borderId="82" xfId="0" applyFont="1" applyFill="1" applyBorder="1" applyAlignment="1" applyProtection="1" quotePrefix="1">
      <alignment horizontal="left"/>
      <protection/>
    </xf>
    <xf numFmtId="3" fontId="29" fillId="16" borderId="30" xfId="0" applyNumberFormat="1" applyFont="1" applyFill="1" applyBorder="1" applyAlignment="1" applyProtection="1">
      <alignment/>
      <protection/>
    </xf>
    <xf numFmtId="0" fontId="29" fillId="4" borderId="64" xfId="0" applyFont="1" applyFill="1" applyBorder="1" applyAlignment="1" applyProtection="1" quotePrefix="1">
      <alignment horizontal="left"/>
      <protection/>
    </xf>
    <xf numFmtId="3" fontId="29" fillId="4" borderId="64" xfId="0" applyNumberFormat="1" applyFont="1" applyFill="1" applyBorder="1" applyAlignment="1" applyProtection="1">
      <alignment/>
      <protection/>
    </xf>
    <xf numFmtId="3" fontId="29" fillId="4" borderId="33" xfId="0" applyNumberFormat="1" applyFont="1" applyFill="1" applyBorder="1" applyAlignment="1" applyProtection="1">
      <alignment/>
      <protection/>
    </xf>
    <xf numFmtId="3" fontId="29" fillId="4" borderId="31" xfId="0" applyNumberFormat="1" applyFont="1" applyFill="1" applyBorder="1" applyAlignment="1" applyProtection="1">
      <alignment/>
      <protection/>
    </xf>
    <xf numFmtId="3" fontId="29" fillId="4" borderId="34" xfId="0" applyNumberFormat="1" applyFont="1" applyFill="1" applyBorder="1" applyAlignment="1" applyProtection="1">
      <alignment/>
      <protection/>
    </xf>
    <xf numFmtId="38" fontId="5" fillId="5" borderId="32" xfId="65" applyNumberFormat="1" applyFont="1" applyFill="1" applyBorder="1" applyAlignment="1" applyProtection="1">
      <alignment/>
      <protection/>
    </xf>
    <xf numFmtId="38" fontId="5" fillId="5" borderId="111" xfId="65" applyNumberFormat="1" applyFont="1" applyFill="1" applyBorder="1" applyAlignment="1" applyProtection="1">
      <alignment/>
      <protection/>
    </xf>
    <xf numFmtId="38" fontId="199" fillId="5" borderId="125" xfId="65" applyNumberFormat="1" applyFont="1" applyFill="1" applyBorder="1" applyAlignment="1" applyProtection="1">
      <alignment/>
      <protection/>
    </xf>
    <xf numFmtId="38" fontId="199" fillId="5" borderId="47" xfId="65" applyNumberFormat="1" applyFont="1" applyFill="1" applyBorder="1" applyAlignment="1" applyProtection="1">
      <alignment/>
      <protection/>
    </xf>
    <xf numFmtId="38" fontId="199" fillId="5" borderId="147" xfId="65" applyNumberFormat="1" applyFont="1" applyFill="1" applyBorder="1" applyAlignment="1" applyProtection="1">
      <alignment/>
      <protection/>
    </xf>
    <xf numFmtId="205" fontId="200" fillId="5" borderId="66" xfId="55" applyNumberFormat="1" applyFont="1" applyFill="1" applyBorder="1" applyAlignment="1" applyProtection="1">
      <alignment/>
      <protection/>
    </xf>
    <xf numFmtId="205" fontId="201" fillId="5" borderId="66" xfId="55" applyNumberFormat="1" applyFont="1" applyFill="1" applyBorder="1" applyAlignment="1" applyProtection="1">
      <alignment/>
      <protection/>
    </xf>
    <xf numFmtId="205" fontId="201" fillId="5" borderId="145" xfId="55" applyNumberFormat="1" applyFont="1" applyFill="1" applyBorder="1" applyAlignment="1" applyProtection="1">
      <alignment/>
      <protection/>
    </xf>
    <xf numFmtId="38" fontId="199" fillId="5" borderId="125" xfId="65" applyNumberFormat="1" applyFont="1" applyFill="1" applyBorder="1" applyAlignment="1" applyProtection="1">
      <alignment horizontal="center"/>
      <protection/>
    </xf>
    <xf numFmtId="38" fontId="199" fillId="5" borderId="47" xfId="65" applyNumberFormat="1" applyFont="1" applyFill="1" applyBorder="1" applyAlignment="1" applyProtection="1">
      <alignment horizontal="center"/>
      <protection/>
    </xf>
    <xf numFmtId="38" fontId="199" fillId="5" borderId="147" xfId="65" applyNumberFormat="1" applyFont="1" applyFill="1" applyBorder="1" applyAlignment="1" applyProtection="1">
      <alignment horizontal="center"/>
      <protection/>
    </xf>
    <xf numFmtId="196" fontId="80" fillId="5" borderId="60" xfId="52" applyNumberFormat="1" applyFont="1" applyFill="1" applyBorder="1" applyAlignment="1" applyProtection="1">
      <alignment horizontal="center" vertical="center"/>
      <protection/>
    </xf>
    <xf numFmtId="196" fontId="80" fillId="5" borderId="184" xfId="52" applyNumberFormat="1" applyFont="1" applyFill="1" applyBorder="1" applyAlignment="1" applyProtection="1">
      <alignment horizontal="center" vertical="center"/>
      <protection/>
    </xf>
    <xf numFmtId="196" fontId="80" fillId="16" borderId="111" xfId="52" applyNumberFormat="1" applyFont="1" applyFill="1" applyBorder="1" applyAlignment="1" applyProtection="1">
      <alignment horizontal="center" vertical="center"/>
      <protection/>
    </xf>
    <xf numFmtId="196" fontId="80" fillId="16" borderId="146" xfId="52" applyNumberFormat="1" applyFont="1" applyFill="1" applyBorder="1" applyAlignment="1" applyProtection="1">
      <alignment horizontal="center" vertical="center"/>
      <protection/>
    </xf>
    <xf numFmtId="196" fontId="80" fillId="16" borderId="33" xfId="52" applyNumberFormat="1" applyFont="1" applyFill="1" applyBorder="1" applyAlignment="1" applyProtection="1">
      <alignment horizontal="center" vertical="center"/>
      <protection/>
    </xf>
    <xf numFmtId="196" fontId="80" fillId="16" borderId="29" xfId="52" applyNumberFormat="1" applyFont="1" applyFill="1" applyBorder="1" applyAlignment="1" applyProtection="1">
      <alignment horizontal="center" vertical="center"/>
      <protection/>
    </xf>
    <xf numFmtId="196" fontId="80" fillId="16" borderId="178" xfId="52" applyNumberFormat="1" applyFont="1" applyFill="1" applyBorder="1" applyAlignment="1" applyProtection="1">
      <alignment horizontal="center" vertical="center"/>
      <protection/>
    </xf>
    <xf numFmtId="196" fontId="80" fillId="16" borderId="177" xfId="52" applyNumberFormat="1" applyFont="1" applyFill="1" applyBorder="1" applyAlignment="1" applyProtection="1">
      <alignment horizontal="center" vertical="center"/>
      <protection/>
    </xf>
    <xf numFmtId="196" fontId="80" fillId="5" borderId="185" xfId="52" applyNumberFormat="1" applyFont="1" applyFill="1" applyBorder="1" applyAlignment="1" applyProtection="1">
      <alignment horizontal="center" vertical="center"/>
      <protection/>
    </xf>
    <xf numFmtId="196" fontId="80" fillId="5" borderId="186" xfId="52" applyNumberFormat="1" applyFont="1" applyFill="1" applyBorder="1" applyAlignment="1" applyProtection="1">
      <alignment horizontal="center" vertical="center"/>
      <protection/>
    </xf>
    <xf numFmtId="3" fontId="5" fillId="16" borderId="187" xfId="52" applyNumberFormat="1" applyFont="1" applyFill="1" applyBorder="1" applyAlignment="1" applyProtection="1">
      <alignment horizontal="right" vertical="center"/>
      <protection locked="0"/>
    </xf>
    <xf numFmtId="196" fontId="80" fillId="5" borderId="188" xfId="52" applyNumberFormat="1" applyFont="1" applyFill="1" applyBorder="1" applyAlignment="1" applyProtection="1">
      <alignment horizontal="center" vertical="center"/>
      <protection/>
    </xf>
    <xf numFmtId="1" fontId="5" fillId="0" borderId="30" xfId="52" applyNumberFormat="1" applyFont="1" applyFill="1" applyBorder="1" applyAlignment="1" applyProtection="1">
      <alignment horizontal="center" vertical="center"/>
      <protection locked="0"/>
    </xf>
    <xf numFmtId="0" fontId="6" fillId="16" borderId="26" xfId="52" applyFont="1" applyFill="1" applyBorder="1" applyAlignment="1">
      <alignment vertical="center"/>
      <protection/>
    </xf>
    <xf numFmtId="49" fontId="6" fillId="16" borderId="0" xfId="52" applyNumberFormat="1" applyFont="1" applyFill="1" applyAlignment="1">
      <alignment vertical="center"/>
      <protection/>
    </xf>
    <xf numFmtId="0" fontId="27" fillId="4" borderId="0" xfId="52" applyFont="1" applyFill="1" applyBorder="1">
      <alignment/>
      <protection/>
    </xf>
    <xf numFmtId="0" fontId="26" fillId="4" borderId="0" xfId="52" applyFont="1" applyFill="1" applyBorder="1">
      <alignment/>
      <protection/>
    </xf>
    <xf numFmtId="38" fontId="5" fillId="16" borderId="142" xfId="65" applyNumberFormat="1" applyFont="1" applyFill="1" applyBorder="1" applyAlignment="1" applyProtection="1">
      <alignment horizontal="center"/>
      <protection/>
    </xf>
    <xf numFmtId="38" fontId="5" fillId="16" borderId="124" xfId="65" applyNumberFormat="1" applyFont="1" applyFill="1" applyBorder="1" applyAlignment="1" applyProtection="1">
      <alignment horizontal="center"/>
      <protection/>
    </xf>
    <xf numFmtId="38" fontId="5" fillId="16" borderId="108" xfId="65" applyNumberFormat="1" applyFont="1" applyFill="1" applyBorder="1" applyAlignment="1" applyProtection="1">
      <alignment horizontal="center"/>
      <protection/>
    </xf>
    <xf numFmtId="38" fontId="5" fillId="16" borderId="141" xfId="65" applyNumberFormat="1" applyFont="1" applyFill="1" applyBorder="1" applyAlignment="1" applyProtection="1">
      <alignment horizontal="center"/>
      <protection/>
    </xf>
    <xf numFmtId="0" fontId="62" fillId="16" borderId="97" xfId="55" applyFont="1" applyFill="1" applyBorder="1" applyAlignment="1" applyProtection="1">
      <alignment horizontal="center" vertical="center" wrapText="1"/>
      <protection/>
    </xf>
    <xf numFmtId="0" fontId="49" fillId="16" borderId="109" xfId="52" applyFont="1" applyFill="1" applyBorder="1" applyAlignment="1" applyProtection="1" quotePrefix="1">
      <alignment horizontal="center" vertical="center"/>
      <protection/>
    </xf>
    <xf numFmtId="0" fontId="49" fillId="16" borderId="25" xfId="52" applyFont="1" applyFill="1" applyBorder="1" applyAlignment="1" applyProtection="1" quotePrefix="1">
      <alignment horizontal="center" vertical="center"/>
      <protection/>
    </xf>
    <xf numFmtId="0" fontId="49" fillId="16" borderId="13" xfId="52" applyFont="1" applyFill="1" applyBorder="1" applyAlignment="1" applyProtection="1" quotePrefix="1">
      <alignment horizontal="center" vertical="center"/>
      <protection/>
    </xf>
    <xf numFmtId="194" fontId="136" fillId="16" borderId="109" xfId="77" applyNumberFormat="1" applyFill="1" applyBorder="1" applyAlignment="1" applyProtection="1">
      <alignment horizontal="center" vertical="center"/>
      <protection/>
    </xf>
    <xf numFmtId="194" fontId="171" fillId="16" borderId="13" xfId="52" applyNumberFormat="1" applyFont="1" applyFill="1" applyBorder="1" applyAlignment="1" applyProtection="1">
      <alignment horizontal="center" vertical="center"/>
      <protection/>
    </xf>
    <xf numFmtId="3" fontId="136" fillId="16" borderId="109" xfId="77" applyNumberFormat="1" applyFill="1" applyBorder="1" applyAlignment="1" applyProtection="1">
      <alignment horizontal="center"/>
      <protection/>
    </xf>
    <xf numFmtId="0" fontId="171" fillId="16" borderId="25" xfId="64" applyFont="1" applyFill="1" applyBorder="1" applyAlignment="1" applyProtection="1">
      <alignment horizontal="center"/>
      <protection/>
    </xf>
    <xf numFmtId="0" fontId="171" fillId="16" borderId="13" xfId="64" applyFont="1" applyFill="1" applyBorder="1" applyAlignment="1" applyProtection="1">
      <alignment horizontal="center"/>
      <protection/>
    </xf>
    <xf numFmtId="1" fontId="55" fillId="4" borderId="109" xfId="52" applyNumberFormat="1" applyFont="1" applyFill="1" applyBorder="1" applyAlignment="1" applyProtection="1">
      <alignment horizontal="center" vertical="center"/>
      <protection/>
    </xf>
    <xf numFmtId="1" fontId="55" fillId="4" borderId="13" xfId="52" applyNumberFormat="1" applyFont="1" applyFill="1" applyBorder="1" applyAlignment="1" applyProtection="1">
      <alignment horizontal="center" vertical="center"/>
      <protection/>
    </xf>
    <xf numFmtId="0" fontId="202" fillId="4" borderId="0" xfId="55" applyFont="1" applyFill="1" applyBorder="1" applyAlignment="1" applyProtection="1">
      <alignment horizontal="center"/>
      <protection/>
    </xf>
    <xf numFmtId="202" fontId="173" fillId="4" borderId="0" xfId="55" applyNumberFormat="1" applyFont="1" applyFill="1" applyBorder="1" applyAlignment="1" applyProtection="1">
      <alignment horizontal="center"/>
      <protection/>
    </xf>
    <xf numFmtId="0" fontId="62" fillId="7" borderId="14" xfId="52" applyFont="1" applyFill="1" applyBorder="1" applyAlignment="1" applyProtection="1">
      <alignment horizontal="center" vertical="center"/>
      <protection/>
    </xf>
    <xf numFmtId="0" fontId="62" fillId="7" borderId="15" xfId="52" applyFont="1" applyFill="1" applyBorder="1" applyAlignment="1" applyProtection="1">
      <alignment horizontal="center" vertical="center"/>
      <protection/>
    </xf>
    <xf numFmtId="0" fontId="62" fillId="7" borderId="16" xfId="52" applyFont="1" applyFill="1" applyBorder="1" applyAlignment="1" applyProtection="1">
      <alignment horizontal="center" vertical="center"/>
      <protection/>
    </xf>
    <xf numFmtId="0" fontId="62" fillId="16" borderId="40" xfId="55" applyFont="1" applyFill="1" applyBorder="1" applyAlignment="1" applyProtection="1">
      <alignment horizontal="center" vertical="center" wrapText="1"/>
      <protection/>
    </xf>
    <xf numFmtId="0" fontId="62" fillId="16" borderId="25" xfId="55" applyFont="1" applyFill="1" applyBorder="1" applyAlignment="1" applyProtection="1">
      <alignment horizontal="center" vertical="center" wrapText="1"/>
      <protection/>
    </xf>
    <xf numFmtId="38" fontId="5" fillId="16" borderId="32" xfId="65" applyNumberFormat="1" applyFont="1" applyFill="1" applyBorder="1" applyAlignment="1" applyProtection="1">
      <alignment horizontal="center"/>
      <protection/>
    </xf>
    <xf numFmtId="38" fontId="5" fillId="16" borderId="111" xfId="65" applyNumberFormat="1" applyFont="1" applyFill="1" applyBorder="1" applyAlignment="1" applyProtection="1">
      <alignment horizontal="center"/>
      <protection/>
    </xf>
    <xf numFmtId="38" fontId="5" fillId="5" borderId="124" xfId="65" applyNumberFormat="1" applyFont="1" applyFill="1" applyBorder="1" applyAlignment="1" applyProtection="1">
      <alignment horizontal="center" vertical="center"/>
      <protection/>
    </xf>
    <xf numFmtId="38" fontId="5" fillId="5" borderId="32" xfId="65" applyNumberFormat="1" applyFont="1" applyFill="1" applyBorder="1" applyAlignment="1" applyProtection="1">
      <alignment horizontal="center" vertical="center"/>
      <protection/>
    </xf>
    <xf numFmtId="38" fontId="5" fillId="5" borderId="111" xfId="65" applyNumberFormat="1" applyFont="1" applyFill="1" applyBorder="1" applyAlignment="1" applyProtection="1">
      <alignment horizontal="center" vertical="center"/>
      <protection/>
    </xf>
    <xf numFmtId="38" fontId="5" fillId="16" borderId="122" xfId="65" applyNumberFormat="1" applyFont="1" applyFill="1" applyBorder="1" applyAlignment="1" applyProtection="1">
      <alignment horizontal="center"/>
      <protection/>
    </xf>
    <xf numFmtId="38" fontId="5" fillId="16" borderId="41" xfId="65" applyNumberFormat="1" applyFont="1" applyFill="1" applyBorder="1" applyAlignment="1" applyProtection="1">
      <alignment horizontal="center"/>
      <protection/>
    </xf>
    <xf numFmtId="38" fontId="5" fillId="16" borderId="48" xfId="65" applyNumberFormat="1" applyFont="1" applyFill="1" applyBorder="1" applyAlignment="1" applyProtection="1">
      <alignment horizontal="center"/>
      <protection/>
    </xf>
    <xf numFmtId="38" fontId="8" fillId="4" borderId="40" xfId="65" applyNumberFormat="1" applyFont="1" applyFill="1" applyBorder="1" applyAlignment="1" applyProtection="1">
      <alignment horizontal="center"/>
      <protection/>
    </xf>
    <xf numFmtId="38" fontId="8" fillId="4" borderId="25" xfId="65" applyNumberFormat="1" applyFont="1" applyFill="1" applyBorder="1" applyAlignment="1" applyProtection="1">
      <alignment horizontal="center"/>
      <protection/>
    </xf>
    <xf numFmtId="38" fontId="8" fillId="4" borderId="97" xfId="65" applyNumberFormat="1" applyFont="1" applyFill="1" applyBorder="1" applyAlignment="1" applyProtection="1">
      <alignment horizontal="center"/>
      <protection/>
    </xf>
    <xf numFmtId="38" fontId="11" fillId="5" borderId="123" xfId="65" applyNumberFormat="1" applyFont="1" applyFill="1" applyBorder="1" applyAlignment="1" applyProtection="1">
      <alignment horizontal="center"/>
      <protection/>
    </xf>
    <xf numFmtId="38" fontId="11" fillId="5" borderId="28" xfId="65" applyNumberFormat="1" applyFont="1" applyFill="1" applyBorder="1" applyAlignment="1" applyProtection="1">
      <alignment horizontal="center"/>
      <protection/>
    </xf>
    <xf numFmtId="38" fontId="11" fillId="5" borderId="146" xfId="65" applyNumberFormat="1" applyFont="1" applyFill="1" applyBorder="1" applyAlignment="1" applyProtection="1">
      <alignment horizontal="center"/>
      <protection/>
    </xf>
    <xf numFmtId="38" fontId="11" fillId="5" borderId="124" xfId="65" applyNumberFormat="1" applyFont="1" applyFill="1" applyBorder="1" applyAlignment="1" applyProtection="1">
      <alignment horizontal="center"/>
      <protection/>
    </xf>
    <xf numFmtId="38" fontId="11" fillId="5" borderId="32" xfId="65" applyNumberFormat="1" applyFont="1" applyFill="1" applyBorder="1" applyAlignment="1" applyProtection="1">
      <alignment horizontal="center"/>
      <protection/>
    </xf>
    <xf numFmtId="38" fontId="11" fillId="5" borderId="111" xfId="65" applyNumberFormat="1" applyFont="1" applyFill="1" applyBorder="1" applyAlignment="1" applyProtection="1">
      <alignment horizontal="center"/>
      <protection/>
    </xf>
    <xf numFmtId="38" fontId="11" fillId="5" borderId="122" xfId="65" applyNumberFormat="1" applyFont="1" applyFill="1" applyBorder="1" applyAlignment="1" applyProtection="1">
      <alignment horizontal="center"/>
      <protection/>
    </xf>
    <xf numFmtId="38" fontId="11" fillId="5" borderId="41" xfId="65" applyNumberFormat="1" applyFont="1" applyFill="1" applyBorder="1" applyAlignment="1" applyProtection="1">
      <alignment horizontal="center"/>
      <protection/>
    </xf>
    <xf numFmtId="38" fontId="11" fillId="5" borderId="48" xfId="65" applyNumberFormat="1" applyFont="1" applyFill="1" applyBorder="1" applyAlignment="1" applyProtection="1">
      <alignment horizontal="center"/>
      <protection/>
    </xf>
    <xf numFmtId="0" fontId="46" fillId="7" borderId="150" xfId="55" applyFont="1" applyFill="1" applyBorder="1" applyAlignment="1" applyProtection="1">
      <alignment horizontal="center"/>
      <protection/>
    </xf>
    <xf numFmtId="0" fontId="46" fillId="7" borderId="151" xfId="55" applyFont="1" applyFill="1" applyBorder="1" applyAlignment="1" applyProtection="1">
      <alignment horizontal="center"/>
      <protection/>
    </xf>
    <xf numFmtId="0" fontId="46" fillId="7" borderId="152" xfId="55" applyFont="1" applyFill="1" applyBorder="1" applyAlignment="1" applyProtection="1">
      <alignment horizontal="center"/>
      <protection/>
    </xf>
    <xf numFmtId="0" fontId="46" fillId="7" borderId="150" xfId="55" applyFont="1" applyFill="1" applyBorder="1" applyAlignment="1" applyProtection="1" quotePrefix="1">
      <alignment horizontal="center"/>
      <protection/>
    </xf>
    <xf numFmtId="0" fontId="46" fillId="7" borderId="151" xfId="55" applyFont="1" applyFill="1" applyBorder="1" applyAlignment="1" applyProtection="1" quotePrefix="1">
      <alignment horizontal="center"/>
      <protection/>
    </xf>
    <xf numFmtId="0" fontId="46" fillId="7" borderId="152" xfId="55" applyFont="1" applyFill="1" applyBorder="1" applyAlignment="1" applyProtection="1" quotePrefix="1">
      <alignment horizontal="center"/>
      <protection/>
    </xf>
    <xf numFmtId="0" fontId="46" fillId="5" borderId="150" xfId="55" applyFont="1" applyFill="1" applyBorder="1" applyAlignment="1" applyProtection="1">
      <alignment horizontal="center"/>
      <protection/>
    </xf>
    <xf numFmtId="0" fontId="46" fillId="5" borderId="151" xfId="55" applyFont="1" applyFill="1" applyBorder="1" applyAlignment="1" applyProtection="1">
      <alignment horizontal="center"/>
      <protection/>
    </xf>
    <xf numFmtId="0" fontId="46" fillId="5" borderId="152" xfId="55" applyFont="1" applyFill="1" applyBorder="1" applyAlignment="1" applyProtection="1">
      <alignment horizontal="center"/>
      <protection/>
    </xf>
    <xf numFmtId="0" fontId="203" fillId="16" borderId="26" xfId="56" applyFont="1" applyFill="1" applyBorder="1" applyAlignment="1" applyProtection="1">
      <alignment horizontal="center"/>
      <protection/>
    </xf>
    <xf numFmtId="0" fontId="203" fillId="16" borderId="0" xfId="56" applyFont="1" applyFill="1" applyBorder="1" applyAlignment="1" applyProtection="1">
      <alignment horizontal="center"/>
      <protection/>
    </xf>
    <xf numFmtId="0" fontId="203" fillId="16" borderId="11" xfId="56" applyFont="1" applyFill="1" applyBorder="1" applyAlignment="1" applyProtection="1">
      <alignment horizontal="center"/>
      <protection/>
    </xf>
    <xf numFmtId="38" fontId="64" fillId="16" borderId="141" xfId="65" applyNumberFormat="1" applyFont="1" applyFill="1" applyBorder="1" applyAlignment="1" applyProtection="1">
      <alignment horizontal="center"/>
      <protection/>
    </xf>
    <xf numFmtId="38" fontId="64" fillId="16" borderId="108" xfId="65" applyNumberFormat="1" applyFont="1" applyFill="1" applyBorder="1" applyAlignment="1" applyProtection="1">
      <alignment horizontal="center"/>
      <protection/>
    </xf>
    <xf numFmtId="38" fontId="64" fillId="16" borderId="142" xfId="65" applyNumberFormat="1" applyFont="1" applyFill="1" applyBorder="1" applyAlignment="1" applyProtection="1">
      <alignment horizontal="center"/>
      <protection/>
    </xf>
    <xf numFmtId="38" fontId="26" fillId="16" borderId="122" xfId="65" applyNumberFormat="1" applyFont="1" applyFill="1" applyBorder="1" applyAlignment="1" applyProtection="1">
      <alignment horizontal="center"/>
      <protection/>
    </xf>
    <xf numFmtId="38" fontId="26" fillId="16" borderId="41" xfId="65" applyNumberFormat="1" applyFont="1" applyFill="1" applyBorder="1" applyAlignment="1" applyProtection="1">
      <alignment horizontal="center"/>
      <protection/>
    </xf>
    <xf numFmtId="38" fontId="26" fillId="16" borderId="48" xfId="65" applyNumberFormat="1" applyFont="1" applyFill="1" applyBorder="1" applyAlignment="1" applyProtection="1">
      <alignment horizontal="center"/>
      <protection/>
    </xf>
    <xf numFmtId="38" fontId="5" fillId="16" borderId="122" xfId="65" applyNumberFormat="1" applyFont="1" applyFill="1" applyBorder="1" applyAlignment="1" applyProtection="1">
      <alignment horizontal="center"/>
      <protection/>
    </xf>
    <xf numFmtId="38" fontId="5" fillId="16" borderId="41" xfId="65" applyNumberFormat="1" applyFont="1" applyFill="1" applyBorder="1" applyAlignment="1" applyProtection="1">
      <alignment horizontal="center"/>
      <protection/>
    </xf>
    <xf numFmtId="38" fontId="5" fillId="16" borderId="48" xfId="65" applyNumberFormat="1" applyFont="1" applyFill="1" applyBorder="1" applyAlignment="1" applyProtection="1">
      <alignment horizontal="center"/>
      <protection/>
    </xf>
    <xf numFmtId="0" fontId="46" fillId="16" borderId="113" xfId="55" applyFont="1" applyFill="1" applyBorder="1" applyAlignment="1" applyProtection="1">
      <alignment horizontal="center"/>
      <protection/>
    </xf>
    <xf numFmtId="0" fontId="46" fillId="16" borderId="117" xfId="55" applyFont="1" applyFill="1" applyBorder="1" applyAlignment="1" applyProtection="1">
      <alignment horizontal="center"/>
      <protection/>
    </xf>
    <xf numFmtId="0" fontId="46" fillId="16" borderId="114" xfId="55" applyFont="1" applyFill="1" applyBorder="1" applyAlignment="1" applyProtection="1">
      <alignment horizontal="center"/>
      <protection/>
    </xf>
    <xf numFmtId="0" fontId="203" fillId="25" borderId="103" xfId="56" applyFont="1" applyFill="1" applyBorder="1" applyAlignment="1" applyProtection="1">
      <alignment horizontal="center"/>
      <protection/>
    </xf>
    <xf numFmtId="1" fontId="46" fillId="4" borderId="108" xfId="55" applyNumberFormat="1" applyFont="1" applyFill="1" applyBorder="1" applyAlignment="1" applyProtection="1">
      <alignment horizontal="center"/>
      <protection/>
    </xf>
    <xf numFmtId="0" fontId="46" fillId="4" borderId="108" xfId="55" applyNumberFormat="1" applyFont="1" applyFill="1" applyBorder="1" applyAlignment="1" applyProtection="1">
      <alignment horizontal="center"/>
      <protection/>
    </xf>
    <xf numFmtId="38" fontId="81" fillId="23" borderId="122" xfId="65" applyNumberFormat="1" applyFont="1" applyFill="1" applyBorder="1" applyAlignment="1" applyProtection="1">
      <alignment horizontal="center"/>
      <protection/>
    </xf>
    <xf numFmtId="38" fontId="81" fillId="23" borderId="41" xfId="65" applyNumberFormat="1" applyFont="1" applyFill="1" applyBorder="1" applyAlignment="1" applyProtection="1">
      <alignment horizontal="center"/>
      <protection/>
    </xf>
    <xf numFmtId="38" fontId="81" fillId="23" borderId="48" xfId="65" applyNumberFormat="1" applyFont="1" applyFill="1" applyBorder="1" applyAlignment="1" applyProtection="1">
      <alignment horizontal="center"/>
      <protection/>
    </xf>
    <xf numFmtId="3" fontId="79" fillId="16" borderId="47" xfId="0" applyNumberFormat="1" applyFont="1" applyFill="1" applyBorder="1" applyAlignment="1" applyProtection="1">
      <alignment horizontal="center" vertical="center"/>
      <protection/>
    </xf>
    <xf numFmtId="0" fontId="5" fillId="16" borderId="59" xfId="52" applyFont="1" applyFill="1" applyBorder="1" applyAlignment="1" applyProtection="1">
      <alignment horizontal="right" vertical="top" wrapText="1"/>
      <protection/>
    </xf>
    <xf numFmtId="0" fontId="5" fillId="16" borderId="0" xfId="52" applyFont="1" applyFill="1" applyAlignment="1" applyProtection="1">
      <alignment horizontal="right" vertical="top" wrapText="1"/>
      <protection/>
    </xf>
    <xf numFmtId="0" fontId="73" fillId="7" borderId="126" xfId="52" applyFont="1" applyFill="1" applyBorder="1" applyAlignment="1" applyProtection="1">
      <alignment horizontal="center" vertical="center" wrapText="1"/>
      <protection/>
    </xf>
    <xf numFmtId="0" fontId="73" fillId="7" borderId="19" xfId="52" applyFont="1" applyFill="1" applyBorder="1" applyAlignment="1" applyProtection="1">
      <alignment horizontal="center" vertical="center" wrapText="1"/>
      <protection/>
    </xf>
    <xf numFmtId="0" fontId="145" fillId="7" borderId="126" xfId="0" applyFont="1" applyFill="1" applyBorder="1" applyAlignment="1" applyProtection="1">
      <alignment horizontal="center" vertical="center" wrapText="1"/>
      <protection/>
    </xf>
    <xf numFmtId="0" fontId="145" fillId="7" borderId="19" xfId="0" applyFont="1" applyFill="1" applyBorder="1" applyAlignment="1" applyProtection="1">
      <alignment horizontal="center" vertical="center" wrapText="1"/>
      <protection/>
    </xf>
    <xf numFmtId="0" fontId="11" fillId="16" borderId="59" xfId="52" applyFont="1" applyFill="1" applyBorder="1" applyAlignment="1" applyProtection="1">
      <alignment horizontal="center" vertical="center"/>
      <protection/>
    </xf>
    <xf numFmtId="0" fontId="25" fillId="4" borderId="14" xfId="52" applyFont="1" applyFill="1" applyBorder="1" applyAlignment="1" applyProtection="1">
      <alignment horizontal="center" vertical="center"/>
      <protection/>
    </xf>
    <xf numFmtId="0" fontId="25" fillId="4" borderId="15" xfId="52" applyFont="1" applyFill="1" applyBorder="1" applyAlignment="1" applyProtection="1">
      <alignment horizontal="center" vertical="center"/>
      <protection/>
    </xf>
    <xf numFmtId="0" fontId="25" fillId="4" borderId="16" xfId="52" applyFont="1" applyFill="1" applyBorder="1" applyAlignment="1" applyProtection="1">
      <alignment horizontal="center" vertical="center"/>
      <protection/>
    </xf>
    <xf numFmtId="0" fontId="13" fillId="4" borderId="14" xfId="52" applyFont="1" applyFill="1" applyBorder="1" applyAlignment="1" applyProtection="1">
      <alignment horizontal="center" vertical="center"/>
      <protection/>
    </xf>
    <xf numFmtId="0" fontId="13" fillId="4" borderId="15" xfId="52" applyFont="1" applyFill="1" applyBorder="1" applyAlignment="1" applyProtection="1">
      <alignment horizontal="center" vertical="center"/>
      <protection/>
    </xf>
    <xf numFmtId="0" fontId="13" fillId="4" borderId="16" xfId="52" applyFont="1" applyFill="1" applyBorder="1" applyAlignment="1" applyProtection="1">
      <alignment horizontal="center" vertical="center"/>
      <protection/>
    </xf>
    <xf numFmtId="0" fontId="188" fillId="7" borderId="14" xfId="52" applyFont="1" applyFill="1" applyBorder="1" applyAlignment="1" applyProtection="1">
      <alignment horizontal="center" vertical="center"/>
      <protection/>
    </xf>
    <xf numFmtId="0" fontId="188" fillId="7" borderId="15" xfId="52" applyFont="1" applyFill="1" applyBorder="1" applyAlignment="1" applyProtection="1">
      <alignment horizontal="center" vertical="center"/>
      <protection/>
    </xf>
    <xf numFmtId="0" fontId="188" fillId="7" borderId="16" xfId="52" applyFont="1" applyFill="1" applyBorder="1" applyAlignment="1" applyProtection="1">
      <alignment horizontal="center" vertical="center"/>
      <protection/>
    </xf>
    <xf numFmtId="0" fontId="153" fillId="7" borderId="14" xfId="0" applyFont="1" applyFill="1" applyBorder="1" applyAlignment="1" applyProtection="1">
      <alignment horizontal="center" vertical="center"/>
      <protection/>
    </xf>
    <xf numFmtId="0" fontId="153" fillId="7" borderId="15" xfId="0" applyFont="1" applyFill="1" applyBorder="1" applyAlignment="1" applyProtection="1">
      <alignment horizontal="center" vertical="center"/>
      <protection/>
    </xf>
    <xf numFmtId="0" fontId="153" fillId="7" borderId="16" xfId="0" applyFont="1" applyFill="1" applyBorder="1" applyAlignment="1" applyProtection="1">
      <alignment horizontal="center" vertical="center"/>
      <protection/>
    </xf>
    <xf numFmtId="0" fontId="50" fillId="4" borderId="14" xfId="52" applyFont="1" applyFill="1" applyBorder="1" applyAlignment="1" applyProtection="1">
      <alignment horizontal="center" vertical="center"/>
      <protection/>
    </xf>
    <xf numFmtId="0" fontId="50" fillId="4" borderId="15" xfId="52" applyFont="1" applyFill="1" applyBorder="1" applyAlignment="1" applyProtection="1">
      <alignment horizontal="center" vertical="center"/>
      <protection/>
    </xf>
    <xf numFmtId="0" fontId="50" fillId="4" borderId="16" xfId="52" applyFont="1" applyFill="1" applyBorder="1" applyAlignment="1" applyProtection="1">
      <alignment horizontal="center" vertical="center"/>
      <protection/>
    </xf>
    <xf numFmtId="0" fontId="178" fillId="23" borderId="14" xfId="0" applyFont="1" applyFill="1" applyBorder="1" applyAlignment="1" applyProtection="1">
      <alignment horizontal="center" vertical="center"/>
      <protection/>
    </xf>
    <xf numFmtId="0" fontId="178" fillId="23" borderId="15" xfId="0" applyFont="1" applyFill="1" applyBorder="1" applyAlignment="1" applyProtection="1">
      <alignment horizontal="center" vertical="center"/>
      <protection/>
    </xf>
    <xf numFmtId="0" fontId="178" fillId="23" borderId="16" xfId="0" applyFont="1" applyFill="1" applyBorder="1" applyAlignment="1" applyProtection="1">
      <alignment horizontal="center" vertical="center"/>
      <protection/>
    </xf>
    <xf numFmtId="0" fontId="47" fillId="7" borderId="14" xfId="0" applyFont="1" applyFill="1" applyBorder="1" applyAlignment="1" applyProtection="1">
      <alignment horizontal="center" vertical="center"/>
      <protection/>
    </xf>
    <xf numFmtId="0" fontId="47" fillId="7" borderId="15" xfId="0" applyFont="1" applyFill="1" applyBorder="1" applyAlignment="1" applyProtection="1">
      <alignment horizontal="center" vertical="center"/>
      <protection/>
    </xf>
    <xf numFmtId="0" fontId="47" fillId="7" borderId="16" xfId="0" applyFont="1" applyFill="1" applyBorder="1" applyAlignment="1" applyProtection="1">
      <alignment horizontal="center" vertical="center"/>
      <protection/>
    </xf>
    <xf numFmtId="0" fontId="208" fillId="4" borderId="14" xfId="52" applyFont="1" applyFill="1" applyBorder="1" applyAlignment="1" applyProtection="1">
      <alignment horizontal="center" vertical="center"/>
      <protection/>
    </xf>
    <xf numFmtId="0" fontId="208" fillId="4" borderId="15" xfId="52" applyFont="1" applyFill="1" applyBorder="1" applyAlignment="1" applyProtection="1">
      <alignment horizontal="center" vertical="center"/>
      <protection/>
    </xf>
    <xf numFmtId="0" fontId="208" fillId="4" borderId="16" xfId="52" applyFont="1" applyFill="1" applyBorder="1" applyAlignment="1" applyProtection="1">
      <alignment horizontal="center" vertical="center"/>
      <protection/>
    </xf>
    <xf numFmtId="0" fontId="49" fillId="4" borderId="25" xfId="60" applyFont="1" applyFill="1" applyBorder="1" applyAlignment="1" applyProtection="1" quotePrefix="1">
      <alignment horizontal="left" vertical="center"/>
      <protection/>
    </xf>
    <xf numFmtId="0" fontId="49" fillId="4" borderId="97" xfId="60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54" fillId="4" borderId="109" xfId="52" applyFont="1" applyFill="1" applyBorder="1" applyAlignment="1" applyProtection="1">
      <alignment horizontal="center" vertical="center" wrapText="1"/>
      <protection locked="0"/>
    </xf>
    <xf numFmtId="0" fontId="54" fillId="4" borderId="25" xfId="52" applyFont="1" applyFill="1" applyBorder="1" applyAlignment="1" applyProtection="1">
      <alignment horizontal="center" vertical="center" wrapText="1"/>
      <protection locked="0"/>
    </xf>
    <xf numFmtId="0" fontId="54" fillId="4" borderId="13" xfId="52" applyFont="1" applyFill="1" applyBorder="1" applyAlignment="1" applyProtection="1">
      <alignment horizontal="center" vertical="center" wrapText="1"/>
      <protection locked="0"/>
    </xf>
    <xf numFmtId="0" fontId="49" fillId="4" borderId="109" xfId="52" applyFont="1" applyFill="1" applyBorder="1" applyAlignment="1" applyProtection="1">
      <alignment vertical="center" wrapText="1"/>
      <protection/>
    </xf>
    <xf numFmtId="0" fontId="49" fillId="4" borderId="25" xfId="52" applyFont="1" applyFill="1" applyBorder="1" applyAlignment="1" applyProtection="1">
      <alignment vertical="center" wrapText="1"/>
      <protection/>
    </xf>
    <xf numFmtId="0" fontId="49" fillId="4" borderId="13" xfId="52" applyFont="1" applyFill="1" applyBorder="1" applyAlignment="1" applyProtection="1">
      <alignment vertical="center" wrapText="1"/>
      <protection/>
    </xf>
    <xf numFmtId="0" fontId="55" fillId="4" borderId="25" xfId="60" applyFont="1" applyFill="1" applyBorder="1" applyAlignment="1" applyProtection="1">
      <alignment horizontal="left" vertical="center"/>
      <protection/>
    </xf>
    <xf numFmtId="0" fontId="55" fillId="4" borderId="97" xfId="60" applyFont="1" applyFill="1" applyBorder="1" applyAlignment="1" applyProtection="1">
      <alignment horizontal="left" vertical="center"/>
      <protection/>
    </xf>
    <xf numFmtId="0" fontId="55" fillId="4" borderId="25" xfId="60" applyFont="1" applyFill="1" applyBorder="1" applyAlignment="1" applyProtection="1" quotePrefix="1">
      <alignment horizontal="left" vertical="center"/>
      <protection/>
    </xf>
    <xf numFmtId="0" fontId="55" fillId="4" borderId="97" xfId="60" applyFont="1" applyFill="1" applyBorder="1" applyAlignment="1" applyProtection="1" quotePrefix="1">
      <alignment horizontal="left" vertical="center"/>
      <protection/>
    </xf>
    <xf numFmtId="0" fontId="55" fillId="4" borderId="25" xfId="60" applyFont="1" applyFill="1" applyBorder="1" applyAlignment="1" applyProtection="1">
      <alignment vertical="center" wrapText="1"/>
      <protection/>
    </xf>
    <xf numFmtId="0" fontId="55" fillId="4" borderId="97" xfId="60" applyFont="1" applyFill="1" applyBorder="1" applyAlignment="1" applyProtection="1">
      <alignment vertical="center" wrapText="1"/>
      <protection/>
    </xf>
    <xf numFmtId="0" fontId="54" fillId="4" borderId="109" xfId="52" applyFont="1" applyFill="1" applyBorder="1" applyAlignment="1" applyProtection="1">
      <alignment horizontal="center" vertical="center" wrapText="1"/>
      <protection/>
    </xf>
    <xf numFmtId="0" fontId="54" fillId="4" borderId="25" xfId="52" applyFont="1" applyFill="1" applyBorder="1" applyAlignment="1" applyProtection="1">
      <alignment horizontal="center" vertical="center" wrapText="1"/>
      <protection/>
    </xf>
    <xf numFmtId="0" fontId="54" fillId="4" borderId="13" xfId="52" applyFont="1" applyFill="1" applyBorder="1" applyAlignment="1" applyProtection="1">
      <alignment horizontal="center" vertical="center" wrapText="1"/>
      <protection/>
    </xf>
    <xf numFmtId="0" fontId="5" fillId="16" borderId="0" xfId="52" applyFont="1" applyFill="1" applyAlignment="1">
      <alignment horizontal="left" vertical="center" wrapText="1"/>
      <protection/>
    </xf>
    <xf numFmtId="0" fontId="7" fillId="16" borderId="0" xfId="52" applyFont="1" applyFill="1" applyAlignment="1">
      <alignment vertical="center" wrapText="1"/>
      <protection/>
    </xf>
    <xf numFmtId="0" fontId="55" fillId="4" borderId="25" xfId="52" applyFont="1" applyFill="1" applyBorder="1" applyAlignment="1" applyProtection="1">
      <alignment horizontal="left" vertical="center"/>
      <protection/>
    </xf>
    <xf numFmtId="0" fontId="55" fillId="4" borderId="97" xfId="52" applyFont="1" applyFill="1" applyBorder="1" applyAlignment="1" applyProtection="1">
      <alignment horizontal="left" vertical="center"/>
      <protection/>
    </xf>
    <xf numFmtId="0" fontId="55" fillId="4" borderId="25" xfId="60" applyFont="1" applyFill="1" applyBorder="1" applyAlignment="1" applyProtection="1" quotePrefix="1">
      <alignment horizontal="left" vertical="center" wrapText="1"/>
      <protection/>
    </xf>
    <xf numFmtId="0" fontId="55" fillId="4" borderId="97" xfId="60" applyFont="1" applyFill="1" applyBorder="1" applyAlignment="1" applyProtection="1" quotePrefix="1">
      <alignment horizontal="left" vertical="center" wrapText="1"/>
      <protection/>
    </xf>
    <xf numFmtId="0" fontId="55" fillId="4" borderId="25" xfId="52" applyFont="1" applyFill="1" applyBorder="1" applyAlignment="1" applyProtection="1">
      <alignment horizontal="left"/>
      <protection/>
    </xf>
    <xf numFmtId="0" fontId="55" fillId="4" borderId="97" xfId="52" applyFont="1" applyFill="1" applyBorder="1" applyAlignment="1" applyProtection="1">
      <alignment horizontal="left"/>
      <protection/>
    </xf>
    <xf numFmtId="0" fontId="55" fillId="4" borderId="25" xfId="52" applyFont="1" applyFill="1" applyBorder="1" applyAlignment="1" applyProtection="1">
      <alignment vertical="center" wrapText="1"/>
      <protection/>
    </xf>
    <xf numFmtId="0" fontId="55" fillId="4" borderId="97" xfId="52" applyFont="1" applyFill="1" applyBorder="1" applyAlignment="1" applyProtection="1">
      <alignment vertical="center" wrapText="1"/>
      <protection/>
    </xf>
    <xf numFmtId="0" fontId="55" fillId="4" borderId="25" xfId="52" applyFont="1" applyFill="1" applyBorder="1" applyAlignment="1" applyProtection="1">
      <alignment wrapText="1"/>
      <protection/>
    </xf>
    <xf numFmtId="0" fontId="55" fillId="4" borderId="97" xfId="52" applyFont="1" applyFill="1" applyBorder="1" applyAlignment="1" applyProtection="1">
      <alignment wrapText="1"/>
      <protection/>
    </xf>
    <xf numFmtId="0" fontId="55" fillId="4" borderId="109" xfId="52" applyFont="1" applyFill="1" applyBorder="1" applyAlignment="1" applyProtection="1">
      <alignment horizontal="left" vertical="center"/>
      <protection/>
    </xf>
    <xf numFmtId="0" fontId="5" fillId="21" borderId="0" xfId="52" applyFont="1" applyFill="1" applyBorder="1" applyAlignment="1">
      <alignment horizontal="left" vertical="center" wrapText="1"/>
      <protection/>
    </xf>
    <xf numFmtId="0" fontId="7" fillId="21" borderId="0" xfId="52" applyFont="1" applyFill="1" applyBorder="1" applyAlignment="1">
      <alignment vertical="center" wrapText="1"/>
      <protection/>
    </xf>
    <xf numFmtId="0" fontId="8" fillId="21" borderId="0" xfId="52" applyFont="1" applyFill="1" applyBorder="1" applyAlignment="1">
      <alignment vertical="center" wrapText="1"/>
      <protection/>
    </xf>
    <xf numFmtId="186" fontId="5" fillId="21" borderId="0" xfId="52" applyNumberFormat="1" applyFont="1" applyFill="1" applyBorder="1" applyAlignment="1">
      <alignment horizontal="left" wrapText="1"/>
      <protection/>
    </xf>
    <xf numFmtId="0" fontId="82" fillId="5" borderId="25" xfId="60" applyFont="1" applyFill="1" applyBorder="1" applyAlignment="1" quotePrefix="1">
      <alignment horizontal="left" vertical="center" wrapText="1"/>
      <protection/>
    </xf>
    <xf numFmtId="0" fontId="204" fillId="5" borderId="25" xfId="52" applyFont="1" applyFill="1" applyBorder="1" applyAlignment="1">
      <alignment horizontal="left" vertical="center" wrapText="1"/>
      <protection/>
    </xf>
    <xf numFmtId="0" fontId="82" fillId="5" borderId="25" xfId="60" applyFont="1" applyFill="1" applyBorder="1" applyAlignment="1" applyProtection="1" quotePrefix="1">
      <alignment horizontal="left" vertical="center" wrapText="1"/>
      <protection/>
    </xf>
    <xf numFmtId="0" fontId="204" fillId="5" borderId="25" xfId="52" applyFont="1" applyFill="1" applyBorder="1" applyAlignment="1" applyProtection="1">
      <alignment horizontal="left" vertical="center" wrapText="1"/>
      <protection/>
    </xf>
    <xf numFmtId="0" fontId="5" fillId="0" borderId="0" xfId="52" applyFont="1" applyFill="1" applyAlignment="1" applyProtection="1">
      <alignment horizontal="left" vertical="center" wrapText="1"/>
      <protection/>
    </xf>
    <xf numFmtId="0" fontId="58" fillId="4" borderId="25" xfId="52" applyFont="1" applyFill="1" applyBorder="1" applyAlignment="1">
      <alignment vertical="center" wrapText="1"/>
      <protection/>
    </xf>
    <xf numFmtId="0" fontId="205" fillId="4" borderId="25" xfId="52" applyFont="1" applyFill="1" applyBorder="1" applyAlignment="1">
      <alignment vertical="center" wrapText="1"/>
      <protection/>
    </xf>
    <xf numFmtId="0" fontId="5" fillId="0" borderId="0" xfId="52" applyFont="1" applyFill="1" applyBorder="1" applyAlignment="1" applyProtection="1">
      <alignment horizontal="left" vertical="center" wrapText="1"/>
      <protection/>
    </xf>
    <xf numFmtId="0" fontId="7" fillId="0" borderId="0" xfId="52" applyFont="1" applyFill="1" applyBorder="1" applyAlignment="1" applyProtection="1">
      <alignment vertical="center" wrapText="1"/>
      <protection/>
    </xf>
    <xf numFmtId="0" fontId="5" fillId="16" borderId="0" xfId="52" applyFont="1" applyFill="1" applyAlignment="1" applyProtection="1">
      <alignment horizontal="left" vertical="center" wrapText="1"/>
      <protection/>
    </xf>
    <xf numFmtId="0" fontId="7" fillId="16" borderId="0" xfId="52" applyFont="1" applyFill="1" applyAlignment="1" applyProtection="1">
      <alignment vertical="center" wrapText="1"/>
      <protection/>
    </xf>
    <xf numFmtId="0" fontId="58" fillId="4" borderId="25" xfId="60" applyFont="1" applyFill="1" applyBorder="1" applyAlignment="1">
      <alignment horizontal="left" vertical="center"/>
      <protection/>
    </xf>
    <xf numFmtId="0" fontId="58" fillId="4" borderId="25" xfId="60" applyFont="1" applyFill="1" applyBorder="1" applyAlignment="1" quotePrefix="1">
      <alignment horizontal="left" vertical="center" wrapText="1"/>
      <protection/>
    </xf>
    <xf numFmtId="0" fontId="205" fillId="4" borderId="25" xfId="52" applyFont="1" applyFill="1" applyBorder="1" applyAlignment="1">
      <alignment horizontal="left" vertical="center" wrapText="1"/>
      <protection/>
    </xf>
    <xf numFmtId="0" fontId="58" fillId="4" borderId="25" xfId="60" applyFont="1" applyFill="1" applyBorder="1" applyAlignment="1" quotePrefix="1">
      <alignment horizontal="left" vertical="center"/>
      <protection/>
    </xf>
    <xf numFmtId="0" fontId="58" fillId="4" borderId="25" xfId="60" applyFont="1" applyFill="1" applyBorder="1" applyAlignment="1">
      <alignment horizontal="left" vertical="center" wrapText="1"/>
      <protection/>
    </xf>
    <xf numFmtId="0" fontId="206" fillId="4" borderId="25" xfId="52" applyFont="1" applyFill="1" applyBorder="1" applyAlignment="1">
      <alignment horizontal="left" vertical="center" wrapText="1"/>
      <protection/>
    </xf>
    <xf numFmtId="0" fontId="58" fillId="4" borderId="21" xfId="60" applyFont="1" applyFill="1" applyBorder="1" applyAlignment="1">
      <alignment vertical="center" wrapText="1"/>
      <protection/>
    </xf>
    <xf numFmtId="0" fontId="58" fillId="4" borderId="97" xfId="60" applyFont="1" applyFill="1" applyBorder="1" applyAlignment="1">
      <alignment horizontal="left" vertical="center"/>
      <protection/>
    </xf>
    <xf numFmtId="0" fontId="58" fillId="4" borderId="25" xfId="60" applyFont="1" applyFill="1" applyBorder="1" applyAlignment="1">
      <alignment vertical="center" wrapText="1"/>
      <protection/>
    </xf>
    <xf numFmtId="0" fontId="206" fillId="4" borderId="25" xfId="52" applyFont="1" applyFill="1" applyBorder="1" applyAlignment="1">
      <alignment vertical="center" wrapText="1"/>
      <protection/>
    </xf>
    <xf numFmtId="3" fontId="207" fillId="4" borderId="109" xfId="52" applyNumberFormat="1" applyFont="1" applyFill="1" applyBorder="1" applyAlignment="1" applyProtection="1">
      <alignment horizontal="center" vertical="center"/>
      <protection locked="0"/>
    </xf>
    <xf numFmtId="3" fontId="207" fillId="4" borderId="25" xfId="52" applyNumberFormat="1" applyFont="1" applyFill="1" applyBorder="1" applyAlignment="1" applyProtection="1">
      <alignment horizontal="center" vertical="center"/>
      <protection locked="0"/>
    </xf>
    <xf numFmtId="3" fontId="207" fillId="4" borderId="13" xfId="52" applyNumberFormat="1" applyFont="1" applyFill="1" applyBorder="1" applyAlignment="1" applyProtection="1">
      <alignment horizontal="center" vertical="center"/>
      <protection locked="0"/>
    </xf>
    <xf numFmtId="0" fontId="58" fillId="4" borderId="25" xfId="52" applyFont="1" applyFill="1" applyBorder="1" applyAlignment="1">
      <alignment horizontal="left" vertical="center"/>
      <protection/>
    </xf>
    <xf numFmtId="0" fontId="58" fillId="4" borderId="25" xfId="52" applyFont="1" applyFill="1" applyBorder="1" applyAlignment="1">
      <alignment horizontal="left" vertical="center" wrapText="1"/>
      <protection/>
    </xf>
    <xf numFmtId="0" fontId="58" fillId="4" borderId="97" xfId="52" applyFont="1" applyFill="1" applyBorder="1" applyAlignment="1">
      <alignment horizontal="left" vertical="center" wrapText="1"/>
      <protection/>
    </xf>
    <xf numFmtId="0" fontId="136" fillId="4" borderId="109" xfId="77" applyFont="1" applyFill="1" applyBorder="1" applyAlignment="1" applyProtection="1">
      <alignment horizontal="center" vertical="center"/>
      <protection locked="0"/>
    </xf>
    <xf numFmtId="0" fontId="46" fillId="4" borderId="25" xfId="52" applyFont="1" applyFill="1" applyBorder="1" applyAlignment="1" applyProtection="1">
      <alignment horizontal="center" vertical="center"/>
      <protection locked="0"/>
    </xf>
    <xf numFmtId="0" fontId="46" fillId="4" borderId="13" xfId="52" applyFont="1" applyFill="1" applyBorder="1" applyAlignment="1" applyProtection="1">
      <alignment horizontal="center" vertical="center"/>
      <protection locked="0"/>
    </xf>
    <xf numFmtId="1" fontId="55" fillId="4" borderId="109" xfId="52" applyNumberFormat="1" applyFont="1" applyFill="1" applyBorder="1" applyAlignment="1" applyProtection="1">
      <alignment horizontal="center" vertical="center"/>
      <protection locked="0"/>
    </xf>
    <xf numFmtId="1" fontId="55" fillId="4" borderId="13" xfId="52" applyNumberFormat="1" applyFont="1" applyFill="1" applyBorder="1" applyAlignment="1" applyProtection="1">
      <alignment horizontal="center" vertical="center"/>
      <protection locked="0"/>
    </xf>
    <xf numFmtId="0" fontId="5" fillId="16" borderId="59" xfId="52" applyFont="1" applyFill="1" applyBorder="1" applyAlignment="1">
      <alignment horizontal="right" vertical="top" wrapText="1"/>
      <protection/>
    </xf>
    <xf numFmtId="0" fontId="5" fillId="16" borderId="0" xfId="52" applyFont="1" applyFill="1" applyAlignment="1">
      <alignment horizontal="right" vertical="top" wrapText="1"/>
      <protection/>
    </xf>
    <xf numFmtId="3" fontId="83" fillId="4" borderId="109" xfId="52" applyNumberFormat="1" applyFont="1" applyFill="1" applyBorder="1" applyAlignment="1" applyProtection="1">
      <alignment horizontal="center" vertical="center"/>
      <protection locked="0"/>
    </xf>
    <xf numFmtId="3" fontId="83" fillId="4" borderId="25" xfId="52" applyNumberFormat="1" applyFont="1" applyFill="1" applyBorder="1" applyAlignment="1" applyProtection="1">
      <alignment horizontal="center" vertical="center"/>
      <protection locked="0"/>
    </xf>
    <xf numFmtId="3" fontId="83" fillId="4" borderId="13" xfId="52" applyNumberFormat="1" applyFont="1" applyFill="1" applyBorder="1" applyAlignment="1" applyProtection="1">
      <alignment horizontal="center" vertical="center"/>
      <protection locked="0"/>
    </xf>
    <xf numFmtId="0" fontId="11" fillId="16" borderId="59" xfId="52" applyFont="1" applyFill="1" applyBorder="1" applyAlignment="1" applyProtection="1">
      <alignment horizontal="center" vertical="center"/>
      <protection/>
    </xf>
    <xf numFmtId="0" fontId="11" fillId="16" borderId="173" xfId="52" applyFont="1" applyFill="1" applyBorder="1" applyAlignment="1" applyProtection="1">
      <alignment horizontal="center"/>
      <protection/>
    </xf>
    <xf numFmtId="0" fontId="11" fillId="16" borderId="21" xfId="52" applyFont="1" applyFill="1" applyBorder="1" applyAlignment="1" applyProtection="1">
      <alignment horizontal="center"/>
      <protection/>
    </xf>
    <xf numFmtId="14" fontId="33" fillId="4" borderId="109" xfId="57" applyNumberFormat="1" applyFont="1" applyFill="1" applyBorder="1" applyAlignment="1" applyProtection="1">
      <alignment horizontal="center" vertical="center"/>
      <protection locked="0"/>
    </xf>
    <xf numFmtId="14" fontId="33" fillId="4" borderId="13" xfId="57" applyNumberFormat="1" applyFont="1" applyFill="1" applyBorder="1" applyAlignment="1" applyProtection="1">
      <alignment horizontal="center" vertical="center"/>
      <protection locked="0"/>
    </xf>
    <xf numFmtId="0" fontId="49" fillId="4" borderId="109" xfId="52" applyFont="1" applyFill="1" applyBorder="1" applyAlignment="1" applyProtection="1">
      <alignment horizontal="center" vertical="center" wrapText="1"/>
      <protection/>
    </xf>
    <xf numFmtId="0" fontId="49" fillId="4" borderId="25" xfId="52" applyFont="1" applyFill="1" applyBorder="1" applyAlignment="1" applyProtection="1">
      <alignment horizontal="center" vertical="center" wrapText="1"/>
      <protection/>
    </xf>
    <xf numFmtId="0" fontId="49" fillId="4" borderId="13" xfId="52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 2" xfId="48"/>
    <cellStyle name="Input" xfId="49"/>
    <cellStyle name="Linked Cell" xfId="50"/>
    <cellStyle name="Neutral" xfId="51"/>
    <cellStyle name="Normal 2" xfId="52"/>
    <cellStyle name="Normal 3" xfId="53"/>
    <cellStyle name="Normal 3 2" xfId="54"/>
    <cellStyle name="Normal 4" xfId="55"/>
    <cellStyle name="Normal_B3_2013" xfId="56"/>
    <cellStyle name="Normal_BIN 7301,7311 and 6301" xfId="57"/>
    <cellStyle name="Normal_COA-2001-ZAPOVED-No-81-29012002-ANNEX" xfId="58"/>
    <cellStyle name="Normal_DOMV" xfId="59"/>
    <cellStyle name="Normal_EBK_PROJECT_2001-last" xfId="60"/>
    <cellStyle name="Normal_EBK-2002-draft" xfId="61"/>
    <cellStyle name="Normal_MAKET" xfId="62"/>
    <cellStyle name="Normal_Sheet2" xfId="63"/>
    <cellStyle name="Normal_TRIAL-BALANCE-2001-MAKET" xfId="64"/>
    <cellStyle name="Normal_ZADACHA" xfId="65"/>
    <cellStyle name="Note" xfId="66"/>
    <cellStyle name="Output" xfId="67"/>
    <cellStyle name="Title" xfId="68"/>
    <cellStyle name="Total" xfId="69"/>
    <cellStyle name="Warning Text" xfId="70"/>
    <cellStyle name="Currency" xfId="71"/>
    <cellStyle name="Currency [0]" xfId="72"/>
    <cellStyle name="Comma" xfId="73"/>
    <cellStyle name="Comma [0]" xfId="74"/>
    <cellStyle name="Followed Hyperlink" xfId="75"/>
    <cellStyle name="Percent" xfId="76"/>
    <cellStyle name="Hyperlink" xfId="77"/>
  </cellStyles>
  <dxfs count="13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numFmt numFmtId="198" formatCode="#,##0;\(#,##0\)"/>
      <fill>
        <patternFill>
          <bgColor rgb="FFFF0000"/>
        </patternFill>
      </fill>
      <border/>
    </dxf>
    <dxf>
      <numFmt numFmtId="199" formatCode="0000&quot; &quot;0000&quot; &quot;0000&quot; &quot;0000"/>
      <border/>
    </dxf>
    <dxf>
      <numFmt numFmtId="200" formatCode="0000&quot; &quot;0000&quot; &quot;0000"/>
      <border/>
    </dxf>
    <dxf>
      <numFmt numFmtId="201" formatCode="0000&quot; &quot;0000"/>
      <border/>
    </dxf>
    <dxf>
      <numFmt numFmtId="190" formatCode="0000"/>
      <border/>
    </dxf>
    <dxf>
      <numFmt numFmtId="19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07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G8" sqref="G8"/>
    </sheetView>
  </sheetViews>
  <sheetFormatPr defaultColWidth="9.00390625" defaultRowHeight="12.75"/>
  <cols>
    <col min="1" max="1" width="3.75390625" style="1313" customWidth="1"/>
    <col min="2" max="2" width="20.125" style="1313" customWidth="1"/>
    <col min="3" max="3" width="22.375" style="1313" customWidth="1"/>
    <col min="4" max="4" width="34.625" style="1313" customWidth="1"/>
    <col min="5" max="5" width="0.74609375" style="1313" customWidth="1"/>
    <col min="6" max="7" width="17.125" style="1313" customWidth="1"/>
    <col min="8" max="8" width="0.74609375" style="1313" customWidth="1"/>
    <col min="9" max="9" width="16.75390625" style="1313" customWidth="1"/>
    <col min="10" max="10" width="17.125" style="1313" customWidth="1"/>
    <col min="11" max="11" width="0.74609375" style="1313" customWidth="1"/>
    <col min="12" max="12" width="17.125" style="1313" customWidth="1"/>
    <col min="13" max="13" width="0.74609375" style="1313" customWidth="1"/>
    <col min="14" max="14" width="17.125" style="1313" customWidth="1"/>
    <col min="15" max="15" width="3.625" style="1313" customWidth="1"/>
    <col min="16" max="17" width="20.00390625" style="1314" customWidth="1"/>
    <col min="18" max="18" width="1.12109375" style="1314" customWidth="1"/>
    <col min="19" max="19" width="59.625" style="1313" customWidth="1"/>
    <col min="20" max="21" width="12.25390625" style="1313" customWidth="1"/>
    <col min="22" max="22" width="1.12109375" style="1313" customWidth="1"/>
    <col min="23" max="24" width="12.25390625" style="1313" customWidth="1"/>
    <col min="25" max="26" width="9.125" style="1313" customWidth="1"/>
    <col min="27" max="27" width="10.375" style="1313" customWidth="1"/>
    <col min="28" max="16384" width="9.125" style="1313" customWidth="1"/>
  </cols>
  <sheetData>
    <row r="1" spans="1:27" s="981" customFormat="1" ht="15.75" customHeight="1">
      <c r="A1" s="969"/>
      <c r="B1" s="970" t="s">
        <v>198</v>
      </c>
      <c r="C1" s="970"/>
      <c r="D1" s="970"/>
      <c r="E1" s="971"/>
      <c r="F1" s="972" t="s">
        <v>181</v>
      </c>
      <c r="G1" s="973" t="s">
        <v>199</v>
      </c>
      <c r="H1" s="971"/>
      <c r="I1" s="974" t="s">
        <v>200</v>
      </c>
      <c r="J1" s="974"/>
      <c r="K1" s="971"/>
      <c r="L1" s="975" t="s">
        <v>201</v>
      </c>
      <c r="M1" s="971"/>
      <c r="N1" s="976"/>
      <c r="O1" s="971"/>
      <c r="P1" s="977" t="s">
        <v>202</v>
      </c>
      <c r="Q1" s="978"/>
      <c r="R1" s="979"/>
      <c r="S1" s="969"/>
      <c r="T1" s="969"/>
      <c r="U1" s="969"/>
      <c r="V1" s="969"/>
      <c r="W1" s="980"/>
      <c r="X1" s="980"/>
      <c r="Y1" s="980"/>
      <c r="Z1" s="980"/>
      <c r="AA1" s="980"/>
    </row>
    <row r="2" spans="1:27" s="990" customFormat="1" ht="20.25" customHeight="1">
      <c r="A2" s="969"/>
      <c r="B2" s="1614">
        <f>+OTCHET!B9</f>
        <v>0</v>
      </c>
      <c r="C2" s="1615"/>
      <c r="D2" s="1616"/>
      <c r="E2" s="982"/>
      <c r="F2" s="983">
        <f>+OTCHET!H9</f>
        <v>0</v>
      </c>
      <c r="G2" s="984" t="str">
        <f>+OTCHET!F12</f>
        <v>5906</v>
      </c>
      <c r="H2" s="985"/>
      <c r="I2" s="1617" t="str">
        <f>+OTCHET!H607</f>
        <v>www.momchilgrad.bg</v>
      </c>
      <c r="J2" s="1618"/>
      <c r="K2" s="976"/>
      <c r="L2" s="1619">
        <f>OTCHET!H605</f>
        <v>0</v>
      </c>
      <c r="M2" s="1620"/>
      <c r="N2" s="1621"/>
      <c r="O2" s="986"/>
      <c r="P2" s="987">
        <f>OTCHET!E15</f>
        <v>42</v>
      </c>
      <c r="Q2" s="988" t="str">
        <f>OTCHET!F15</f>
        <v>СЕС - РА</v>
      </c>
      <c r="R2" s="989"/>
      <c r="S2" s="969" t="s">
        <v>203</v>
      </c>
      <c r="T2" s="1622">
        <f>+OTCHET!I9</f>
        <v>0</v>
      </c>
      <c r="U2" s="1623"/>
      <c r="V2" s="986"/>
      <c r="W2" s="980"/>
      <c r="X2" s="980"/>
      <c r="Y2" s="980"/>
      <c r="Z2" s="980"/>
      <c r="AA2" s="980"/>
    </row>
    <row r="3" spans="1:27" s="990" customFormat="1" ht="4.5" customHeight="1">
      <c r="A3" s="969"/>
      <c r="B3" s="991"/>
      <c r="C3" s="991"/>
      <c r="D3" s="991"/>
      <c r="E3" s="982"/>
      <c r="F3" s="992"/>
      <c r="G3" s="986"/>
      <c r="H3" s="985"/>
      <c r="I3" s="986"/>
      <c r="J3" s="986"/>
      <c r="K3" s="985"/>
      <c r="L3" s="976"/>
      <c r="M3" s="971"/>
      <c r="N3" s="976"/>
      <c r="O3" s="986"/>
      <c r="P3" s="993"/>
      <c r="Q3" s="989"/>
      <c r="R3" s="989"/>
      <c r="S3" s="969"/>
      <c r="T3" s="969"/>
      <c r="U3" s="969"/>
      <c r="V3" s="986"/>
      <c r="W3" s="980"/>
      <c r="X3" s="980"/>
      <c r="Y3" s="980"/>
      <c r="Z3" s="980"/>
      <c r="AA3" s="980"/>
    </row>
    <row r="4" spans="1:27" s="990" customFormat="1" ht="18.75" customHeight="1">
      <c r="A4" s="969"/>
      <c r="B4" s="994" t="s">
        <v>204</v>
      </c>
      <c r="C4" s="994"/>
      <c r="D4" s="994"/>
      <c r="E4" s="995"/>
      <c r="F4" s="994"/>
      <c r="G4" s="996"/>
      <c r="H4" s="996"/>
      <c r="I4" s="996"/>
      <c r="J4" s="996" t="s">
        <v>205</v>
      </c>
      <c r="K4" s="985"/>
      <c r="L4" s="997">
        <f>+Q4</f>
        <v>2022</v>
      </c>
      <c r="M4" s="998"/>
      <c r="N4" s="998"/>
      <c r="O4" s="986"/>
      <c r="P4" s="999" t="s">
        <v>205</v>
      </c>
      <c r="Q4" s="997">
        <f>+OTCHET!C3</f>
        <v>2022</v>
      </c>
      <c r="R4" s="989"/>
      <c r="S4" s="1624" t="s">
        <v>206</v>
      </c>
      <c r="T4" s="1624"/>
      <c r="U4" s="1624"/>
      <c r="V4" s="969"/>
      <c r="W4" s="980"/>
      <c r="X4" s="980"/>
      <c r="Y4" s="980"/>
      <c r="Z4" s="980"/>
      <c r="AA4" s="980"/>
    </row>
    <row r="5" spans="1:27" s="990" customFormat="1" ht="2.25" customHeight="1">
      <c r="A5" s="985"/>
      <c r="B5" s="1000"/>
      <c r="C5" s="1000"/>
      <c r="D5" s="1000"/>
      <c r="E5" s="1000"/>
      <c r="F5" s="1000"/>
      <c r="G5" s="1001"/>
      <c r="H5" s="1000"/>
      <c r="I5" s="1001"/>
      <c r="J5" s="1002"/>
      <c r="K5" s="985"/>
      <c r="L5" s="986"/>
      <c r="M5" s="986"/>
      <c r="N5" s="985"/>
      <c r="O5" s="986"/>
      <c r="P5" s="986"/>
      <c r="Q5" s="1003"/>
      <c r="R5" s="989"/>
      <c r="S5" s="969"/>
      <c r="T5" s="969"/>
      <c r="U5" s="969"/>
      <c r="V5" s="969"/>
      <c r="W5" s="980"/>
      <c r="X5" s="980"/>
      <c r="Y5" s="980"/>
      <c r="Z5" s="980"/>
      <c r="AA5" s="980"/>
    </row>
    <row r="6" spans="1:27" s="981" customFormat="1" ht="17.25" customHeight="1">
      <c r="A6" s="969"/>
      <c r="B6" s="994" t="s">
        <v>207</v>
      </c>
      <c r="C6" s="994"/>
      <c r="D6" s="994"/>
      <c r="E6" s="995"/>
      <c r="F6" s="1004"/>
      <c r="G6" s="1004"/>
      <c r="H6" s="995"/>
      <c r="I6" s="1004"/>
      <c r="J6" s="1005"/>
      <c r="K6" s="982"/>
      <c r="L6" s="1006">
        <f>OTCHET!F9</f>
        <v>44592</v>
      </c>
      <c r="M6" s="982"/>
      <c r="N6" s="1007" t="s">
        <v>208</v>
      </c>
      <c r="O6" s="971"/>
      <c r="P6" s="1008">
        <f>OTCHET!F9</f>
        <v>44592</v>
      </c>
      <c r="Q6" s="1007" t="s">
        <v>208</v>
      </c>
      <c r="R6" s="1009"/>
      <c r="S6" s="1625">
        <f>+Q4</f>
        <v>2022</v>
      </c>
      <c r="T6" s="1625"/>
      <c r="U6" s="1625"/>
      <c r="V6" s="969"/>
      <c r="W6" s="980"/>
      <c r="X6" s="980"/>
      <c r="Y6" s="980"/>
      <c r="Z6" s="980"/>
      <c r="AA6" s="980"/>
    </row>
    <row r="7" spans="1:26" s="981" customFormat="1" ht="4.5" customHeight="1" thickBot="1">
      <c r="A7" s="969"/>
      <c r="B7" s="1010"/>
      <c r="C7" s="1010"/>
      <c r="D7" s="1010"/>
      <c r="E7" s="982"/>
      <c r="F7" s="1011"/>
      <c r="G7" s="1011"/>
      <c r="H7" s="982"/>
      <c r="I7" s="1011"/>
      <c r="J7" s="1011"/>
      <c r="K7" s="982"/>
      <c r="L7" s="1011"/>
      <c r="M7" s="982"/>
      <c r="N7" s="1011"/>
      <c r="O7" s="1012"/>
      <c r="P7" s="1013"/>
      <c r="Q7" s="1013"/>
      <c r="R7" s="1009"/>
      <c r="S7" s="1014"/>
      <c r="T7" s="1014"/>
      <c r="U7" s="1014"/>
      <c r="V7" s="971"/>
      <c r="W7" s="980"/>
      <c r="X7" s="980"/>
      <c r="Y7" s="980"/>
      <c r="Z7" s="980"/>
    </row>
    <row r="8" spans="1:26" s="981" customFormat="1" ht="57" customHeight="1">
      <c r="A8" s="969"/>
      <c r="B8" s="1015"/>
      <c r="C8" s="1016"/>
      <c r="D8" s="1017"/>
      <c r="E8" s="982"/>
      <c r="F8" s="1018" t="s">
        <v>209</v>
      </c>
      <c r="G8" s="1019" t="s">
        <v>210</v>
      </c>
      <c r="H8" s="982"/>
      <c r="I8" s="1020" t="s">
        <v>211</v>
      </c>
      <c r="J8" s="1021" t="s">
        <v>212</v>
      </c>
      <c r="K8" s="982"/>
      <c r="L8" s="1022" t="s">
        <v>213</v>
      </c>
      <c r="M8" s="982"/>
      <c r="N8" s="1023" t="s">
        <v>214</v>
      </c>
      <c r="O8" s="1024"/>
      <c r="P8" s="1025" t="s">
        <v>215</v>
      </c>
      <c r="Q8" s="1026" t="s">
        <v>216</v>
      </c>
      <c r="R8" s="1009"/>
      <c r="S8" s="1626" t="s">
        <v>185</v>
      </c>
      <c r="T8" s="1627"/>
      <c r="U8" s="1628"/>
      <c r="V8" s="971"/>
      <c r="W8" s="980"/>
      <c r="X8" s="980"/>
      <c r="Y8" s="980"/>
      <c r="Z8" s="980"/>
    </row>
    <row r="9" spans="1:26" s="981" customFormat="1" ht="18" customHeight="1" thickBot="1">
      <c r="A9" s="969"/>
      <c r="B9" s="1027" t="s">
        <v>217</v>
      </c>
      <c r="C9" s="1028"/>
      <c r="D9" s="1029"/>
      <c r="E9" s="982"/>
      <c r="F9" s="1030">
        <f>+L4</f>
        <v>2022</v>
      </c>
      <c r="G9" s="1031">
        <f>+L6</f>
        <v>44592</v>
      </c>
      <c r="H9" s="982"/>
      <c r="I9" s="1032">
        <f>+L4</f>
        <v>2022</v>
      </c>
      <c r="J9" s="1033">
        <f>+L6</f>
        <v>44592</v>
      </c>
      <c r="K9" s="1034"/>
      <c r="L9" s="1035">
        <f>+L6</f>
        <v>44592</v>
      </c>
      <c r="M9" s="1034"/>
      <c r="N9" s="1036">
        <f>+L6</f>
        <v>44592</v>
      </c>
      <c r="O9" s="1037"/>
      <c r="P9" s="1038">
        <f>+L4</f>
        <v>2022</v>
      </c>
      <c r="Q9" s="1036">
        <f>+L6</f>
        <v>44592</v>
      </c>
      <c r="R9" s="1009"/>
      <c r="S9" s="1629" t="s">
        <v>186</v>
      </c>
      <c r="T9" s="1630"/>
      <c r="U9" s="1613"/>
      <c r="V9" s="1039"/>
      <c r="W9" s="980"/>
      <c r="X9" s="980"/>
      <c r="Y9" s="980"/>
      <c r="Z9" s="980"/>
    </row>
    <row r="10" spans="1:26" s="981" customFormat="1" ht="15.75">
      <c r="A10" s="969"/>
      <c r="B10" s="1040" t="s">
        <v>218</v>
      </c>
      <c r="C10" s="1041"/>
      <c r="D10" s="1042"/>
      <c r="E10" s="982"/>
      <c r="F10" s="1043" t="s">
        <v>333</v>
      </c>
      <c r="G10" s="1044" t="s">
        <v>334</v>
      </c>
      <c r="H10" s="982"/>
      <c r="I10" s="1043" t="s">
        <v>1056</v>
      </c>
      <c r="J10" s="1044" t="s">
        <v>1057</v>
      </c>
      <c r="K10" s="982"/>
      <c r="L10" s="1044" t="s">
        <v>1036</v>
      </c>
      <c r="M10" s="982"/>
      <c r="N10" s="1045" t="s">
        <v>219</v>
      </c>
      <c r="O10" s="1046"/>
      <c r="P10" s="1047" t="s">
        <v>333</v>
      </c>
      <c r="Q10" s="1048" t="s">
        <v>334</v>
      </c>
      <c r="R10" s="1009"/>
      <c r="S10" s="1049"/>
      <c r="T10" s="1050"/>
      <c r="U10" s="1051"/>
      <c r="V10" s="1039"/>
      <c r="W10" s="980"/>
      <c r="X10" s="980"/>
      <c r="Y10" s="980"/>
      <c r="Z10" s="980"/>
    </row>
    <row r="11" spans="1:26" s="981" customFormat="1" ht="15.75">
      <c r="A11" s="1052"/>
      <c r="B11" s="1053" t="s">
        <v>220</v>
      </c>
      <c r="C11" s="1054"/>
      <c r="D11" s="1055"/>
      <c r="E11" s="982"/>
      <c r="F11" s="1056"/>
      <c r="G11" s="1057"/>
      <c r="H11" s="982"/>
      <c r="I11" s="1056"/>
      <c r="J11" s="1056"/>
      <c r="K11" s="1058"/>
      <c r="L11" s="1056"/>
      <c r="M11" s="1058"/>
      <c r="N11" s="1059"/>
      <c r="O11" s="1060"/>
      <c r="P11" s="1056"/>
      <c r="Q11" s="1056"/>
      <c r="R11" s="1009"/>
      <c r="S11" s="1053" t="s">
        <v>220</v>
      </c>
      <c r="T11" s="1054"/>
      <c r="U11" s="1055"/>
      <c r="V11" s="1039"/>
      <c r="W11" s="980"/>
      <c r="X11" s="980"/>
      <c r="Y11" s="980"/>
      <c r="Z11" s="980"/>
    </row>
    <row r="12" spans="1:26" s="981" customFormat="1" ht="15.75">
      <c r="A12" s="1052"/>
      <c r="B12" s="1061" t="s">
        <v>221</v>
      </c>
      <c r="C12" s="1062"/>
      <c r="D12" s="1063"/>
      <c r="E12" s="982"/>
      <c r="F12" s="1064"/>
      <c r="G12" s="1065"/>
      <c r="H12" s="982"/>
      <c r="I12" s="1064"/>
      <c r="J12" s="1064"/>
      <c r="K12" s="1058"/>
      <c r="L12" s="1064"/>
      <c r="M12" s="1058"/>
      <c r="N12" s="1066"/>
      <c r="O12" s="1060"/>
      <c r="P12" s="1064"/>
      <c r="Q12" s="1064"/>
      <c r="R12" s="1009"/>
      <c r="S12" s="1061" t="s">
        <v>221</v>
      </c>
      <c r="T12" s="1062"/>
      <c r="U12" s="1063"/>
      <c r="V12" s="1039"/>
      <c r="W12" s="980"/>
      <c r="X12" s="980"/>
      <c r="Y12" s="980"/>
      <c r="Z12" s="980"/>
    </row>
    <row r="13" spans="1:26" s="981" customFormat="1" ht="15.75">
      <c r="A13" s="1052"/>
      <c r="B13" s="1067" t="s">
        <v>222</v>
      </c>
      <c r="C13" s="1068"/>
      <c r="D13" s="1069"/>
      <c r="E13" s="982"/>
      <c r="F13" s="1070">
        <f>+IF($P$2=0,$P13,0)</f>
        <v>0</v>
      </c>
      <c r="G13" s="1071">
        <f>+IF($P$2=0,$Q13,0)</f>
        <v>0</v>
      </c>
      <c r="H13" s="982"/>
      <c r="I13" s="1070">
        <f>+IF(OR($P$2=98,$P$2=42,$P$2=96,$P$2=97),$P13,0)</f>
        <v>0</v>
      </c>
      <c r="J13" s="1071">
        <f>+IF(OR($P$2=98,$P$2=42,$P$2=96,$P$2=97),$Q13,0)</f>
        <v>0</v>
      </c>
      <c r="K13" s="1058"/>
      <c r="L13" s="1071">
        <f>+IF($P$2=33,$Q13,0)</f>
        <v>0</v>
      </c>
      <c r="M13" s="1058"/>
      <c r="N13" s="1072">
        <f>+ROUND(+G13+J13+L13,0)</f>
        <v>0</v>
      </c>
      <c r="O13" s="1060"/>
      <c r="P13" s="1070">
        <f>+ROUND(OTCHET!E22+OTCHET!E28+OTCHET!E33+OTCHET!E39+OTCHET!E47+OTCHET!E52+OTCHET!E58+OTCHET!E61+OTCHET!E64+OTCHET!E65+OTCHET!E72+OTCHET!E73,0)</f>
        <v>0</v>
      </c>
      <c r="Q13" s="1071">
        <f>+ROUND(OTCHET!L22+OTCHET!L28+OTCHET!L33+OTCHET!L39+OTCHET!L47+OTCHET!L52+OTCHET!L58+OTCHET!L61+OTCHET!L64+OTCHET!L65+OTCHET!L72+OTCHET!L73,0)</f>
        <v>0</v>
      </c>
      <c r="R13" s="1009"/>
      <c r="S13" s="1612" t="s">
        <v>223</v>
      </c>
      <c r="T13" s="1611"/>
      <c r="U13" s="1609"/>
      <c r="V13" s="1039"/>
      <c r="W13" s="980"/>
      <c r="X13" s="980"/>
      <c r="Y13" s="980"/>
      <c r="Z13" s="980"/>
    </row>
    <row r="14" spans="1:26" s="981" customFormat="1" ht="15.75">
      <c r="A14" s="1052"/>
      <c r="B14" s="1073" t="s">
        <v>931</v>
      </c>
      <c r="C14" s="1074"/>
      <c r="D14" s="1075"/>
      <c r="E14" s="982"/>
      <c r="F14" s="1076">
        <f aca="true" t="shared" si="0" ref="F14:F22">+IF($P$2=0,$P14,0)</f>
        <v>0</v>
      </c>
      <c r="G14" s="1077">
        <f aca="true" t="shared" si="1" ref="G14:G22">+IF($P$2=0,$Q14,0)</f>
        <v>0</v>
      </c>
      <c r="H14" s="982"/>
      <c r="I14" s="1076">
        <f aca="true" t="shared" si="2" ref="I14:I22">+IF(OR($P$2=98,$P$2=42,$P$2=96,$P$2=97),$P14,0)</f>
        <v>0</v>
      </c>
      <c r="J14" s="1077">
        <f aca="true" t="shared" si="3" ref="J14:J22">+IF(OR($P$2=98,$P$2=42,$P$2=96,$P$2=97),$Q14,0)</f>
        <v>0</v>
      </c>
      <c r="K14" s="1058"/>
      <c r="L14" s="1077">
        <f aca="true" t="shared" si="4" ref="L14:L22">+IF($P$2=33,$Q14,0)</f>
        <v>0</v>
      </c>
      <c r="M14" s="1058"/>
      <c r="N14" s="1078">
        <f aca="true" t="shared" si="5" ref="N14:N22">+ROUND(+G14+J14+L14,0)</f>
        <v>0</v>
      </c>
      <c r="O14" s="1060"/>
      <c r="P14" s="1076">
        <f>+ROUND(+OTCHET!E90+OTCHET!E93+OTCHET!E94+OTCHET!E115+OTCHET!E116,0)</f>
        <v>0</v>
      </c>
      <c r="Q14" s="1077">
        <f>+ROUND(+OTCHET!L90+OTCHET!L93+OTCHET!L94+OTCHET!L115+OTCHET!L116,0)</f>
        <v>0</v>
      </c>
      <c r="R14" s="1009"/>
      <c r="S14" s="1610" t="s">
        <v>916</v>
      </c>
      <c r="T14" s="1631"/>
      <c r="U14" s="1632"/>
      <c r="V14" s="1039"/>
      <c r="W14" s="980"/>
      <c r="X14" s="980"/>
      <c r="Y14" s="980"/>
      <c r="Z14" s="980"/>
    </row>
    <row r="15" spans="1:26" s="981" customFormat="1" ht="15.75">
      <c r="A15" s="1052"/>
      <c r="B15" s="1117" t="s">
        <v>914</v>
      </c>
      <c r="C15" s="1581"/>
      <c r="D15" s="1582"/>
      <c r="E15" s="982"/>
      <c r="F15" s="1118">
        <f>+IF($P$2=0,$P15,0)</f>
        <v>0</v>
      </c>
      <c r="G15" s="1119">
        <f>+IF($P$2=0,$Q15,0)</f>
        <v>0</v>
      </c>
      <c r="H15" s="982"/>
      <c r="I15" s="1118">
        <f>+IF(OR($P$2=98,$P$2=42,$P$2=96,$P$2=97),$P15,0)</f>
        <v>0</v>
      </c>
      <c r="J15" s="1119">
        <f>+IF(OR($P$2=98,$P$2=42,$P$2=96,$P$2=97),$Q15,0)</f>
        <v>0</v>
      </c>
      <c r="K15" s="1058"/>
      <c r="L15" s="1119">
        <f>+IF($P$2=33,$Q15,0)</f>
        <v>0</v>
      </c>
      <c r="M15" s="1058"/>
      <c r="N15" s="1120">
        <f>+ROUND(+G15+J15+L15,0)</f>
        <v>0</v>
      </c>
      <c r="O15" s="1060"/>
      <c r="P15" s="1118">
        <f>+ROUND(+OTCHET!E115+OTCHET!E116,0)</f>
        <v>0</v>
      </c>
      <c r="Q15" s="1119">
        <f>+OTCHET!L115+OTCHET!L116</f>
        <v>0</v>
      </c>
      <c r="R15" s="1009"/>
      <c r="S15" s="1633" t="s">
        <v>915</v>
      </c>
      <c r="T15" s="1634"/>
      <c r="U15" s="1635"/>
      <c r="V15" s="1039"/>
      <c r="W15" s="980"/>
      <c r="X15" s="980"/>
      <c r="Y15" s="980"/>
      <c r="Z15" s="980"/>
    </row>
    <row r="16" spans="1:26" s="981" customFormat="1" ht="15.75">
      <c r="A16" s="1052"/>
      <c r="B16" s="1073" t="s">
        <v>224</v>
      </c>
      <c r="C16" s="1074"/>
      <c r="D16" s="1075"/>
      <c r="E16" s="982"/>
      <c r="F16" s="1076">
        <f t="shared" si="0"/>
        <v>0</v>
      </c>
      <c r="G16" s="1077">
        <f t="shared" si="1"/>
        <v>0</v>
      </c>
      <c r="H16" s="982"/>
      <c r="I16" s="1076">
        <f t="shared" si="2"/>
        <v>0</v>
      </c>
      <c r="J16" s="1077">
        <f t="shared" si="3"/>
        <v>0</v>
      </c>
      <c r="K16" s="1058"/>
      <c r="L16" s="1077">
        <f t="shared" si="4"/>
        <v>0</v>
      </c>
      <c r="M16" s="1058"/>
      <c r="N16" s="1078">
        <f t="shared" si="5"/>
        <v>0</v>
      </c>
      <c r="O16" s="1060"/>
      <c r="P16" s="1076">
        <f>+ROUND(+OTCHET!E110+OTCHET!E111,0)</f>
        <v>0</v>
      </c>
      <c r="Q16" s="1077">
        <f>+ROUND(+OTCHET!L110+OTCHET!L111,0)</f>
        <v>0</v>
      </c>
      <c r="R16" s="1009"/>
      <c r="S16" s="1610" t="s">
        <v>225</v>
      </c>
      <c r="T16" s="1631"/>
      <c r="U16" s="1632"/>
      <c r="V16" s="1039"/>
      <c r="W16" s="980"/>
      <c r="X16" s="980"/>
      <c r="Y16" s="980"/>
      <c r="Z16" s="980"/>
    </row>
    <row r="17" spans="1:26" s="981" customFormat="1" ht="15.75">
      <c r="A17" s="1052"/>
      <c r="B17" s="1073" t="s">
        <v>226</v>
      </c>
      <c r="C17" s="1074"/>
      <c r="D17" s="1075"/>
      <c r="E17" s="982"/>
      <c r="F17" s="1076">
        <f t="shared" si="0"/>
        <v>0</v>
      </c>
      <c r="G17" s="1077">
        <f t="shared" si="1"/>
        <v>0</v>
      </c>
      <c r="H17" s="982"/>
      <c r="I17" s="1076">
        <f t="shared" si="2"/>
        <v>0</v>
      </c>
      <c r="J17" s="1077">
        <f t="shared" si="3"/>
        <v>0</v>
      </c>
      <c r="K17" s="1058"/>
      <c r="L17" s="1077">
        <f t="shared" si="4"/>
        <v>0</v>
      </c>
      <c r="M17" s="1058"/>
      <c r="N17" s="1078">
        <f t="shared" si="5"/>
        <v>0</v>
      </c>
      <c r="O17" s="1060"/>
      <c r="P17" s="1076">
        <f>+ROUND(OTCHET!E77,0)</f>
        <v>0</v>
      </c>
      <c r="Q17" s="1077">
        <f>+ROUND(OTCHET!L77,0)</f>
        <v>0</v>
      </c>
      <c r="R17" s="1009"/>
      <c r="S17" s="1610" t="s">
        <v>227</v>
      </c>
      <c r="T17" s="1631"/>
      <c r="U17" s="1632"/>
      <c r="V17" s="1039"/>
      <c r="W17" s="980"/>
      <c r="X17" s="980"/>
      <c r="Y17" s="980"/>
      <c r="Z17" s="980"/>
    </row>
    <row r="18" spans="1:26" s="981" customFormat="1" ht="15.75">
      <c r="A18" s="1052"/>
      <c r="B18" s="1073" t="s">
        <v>228</v>
      </c>
      <c r="C18" s="1074"/>
      <c r="D18" s="1075"/>
      <c r="E18" s="982"/>
      <c r="F18" s="1076">
        <f t="shared" si="0"/>
        <v>0</v>
      </c>
      <c r="G18" s="1077">
        <f t="shared" si="1"/>
        <v>0</v>
      </c>
      <c r="H18" s="982"/>
      <c r="I18" s="1076">
        <f t="shared" si="2"/>
        <v>0</v>
      </c>
      <c r="J18" s="1077">
        <f t="shared" si="3"/>
        <v>0</v>
      </c>
      <c r="K18" s="1058"/>
      <c r="L18" s="1077">
        <f t="shared" si="4"/>
        <v>0</v>
      </c>
      <c r="M18" s="1058"/>
      <c r="N18" s="1078">
        <f t="shared" si="5"/>
        <v>0</v>
      </c>
      <c r="O18" s="1060"/>
      <c r="P18" s="1076">
        <f>+ROUND(OTCHET!E78+OTCHET!E79,0)</f>
        <v>0</v>
      </c>
      <c r="Q18" s="1077">
        <f>+ROUND(OTCHET!L78+OTCHET!L79,0)</f>
        <v>0</v>
      </c>
      <c r="R18" s="1009"/>
      <c r="S18" s="1610" t="s">
        <v>229</v>
      </c>
      <c r="T18" s="1631"/>
      <c r="U18" s="1632"/>
      <c r="V18" s="1039"/>
      <c r="W18" s="980"/>
      <c r="X18" s="980"/>
      <c r="Y18" s="980"/>
      <c r="Z18" s="980"/>
    </row>
    <row r="19" spans="1:26" s="981" customFormat="1" ht="15.75">
      <c r="A19" s="1052"/>
      <c r="B19" s="1073" t="s">
        <v>230</v>
      </c>
      <c r="C19" s="1074"/>
      <c r="D19" s="1075"/>
      <c r="E19" s="982"/>
      <c r="F19" s="1076">
        <f t="shared" si="0"/>
        <v>0</v>
      </c>
      <c r="G19" s="1077">
        <f t="shared" si="1"/>
        <v>0</v>
      </c>
      <c r="H19" s="982"/>
      <c r="I19" s="1076">
        <f t="shared" si="2"/>
        <v>0</v>
      </c>
      <c r="J19" s="1077">
        <f t="shared" si="3"/>
        <v>0</v>
      </c>
      <c r="K19" s="1058"/>
      <c r="L19" s="1077">
        <f t="shared" si="4"/>
        <v>0</v>
      </c>
      <c r="M19" s="1058"/>
      <c r="N19" s="1078">
        <f t="shared" si="5"/>
        <v>0</v>
      </c>
      <c r="O19" s="1060"/>
      <c r="P19" s="1076">
        <f>+ROUND(OTCHET!E137++OTCHET!E138,0)</f>
        <v>0</v>
      </c>
      <c r="Q19" s="1077">
        <f>+ROUND(OTCHET!L137++OTCHET!L138,0)</f>
        <v>0</v>
      </c>
      <c r="R19" s="1009"/>
      <c r="S19" s="1610" t="s">
        <v>231</v>
      </c>
      <c r="T19" s="1631"/>
      <c r="U19" s="1632"/>
      <c r="V19" s="1039"/>
      <c r="W19" s="980"/>
      <c r="X19" s="980"/>
      <c r="Y19" s="980"/>
      <c r="Z19" s="980"/>
    </row>
    <row r="20" spans="1:26" s="981" customFormat="1" ht="15.75">
      <c r="A20" s="1052"/>
      <c r="B20" s="1073" t="s">
        <v>232</v>
      </c>
      <c r="C20" s="1074"/>
      <c r="D20" s="1075"/>
      <c r="E20" s="982"/>
      <c r="F20" s="1076">
        <f t="shared" si="0"/>
        <v>0</v>
      </c>
      <c r="G20" s="1077">
        <f t="shared" si="1"/>
        <v>0</v>
      </c>
      <c r="H20" s="982"/>
      <c r="I20" s="1076">
        <f t="shared" si="2"/>
        <v>0</v>
      </c>
      <c r="J20" s="1077">
        <f t="shared" si="3"/>
        <v>0</v>
      </c>
      <c r="K20" s="1058"/>
      <c r="L20" s="1077">
        <f t="shared" si="4"/>
        <v>0</v>
      </c>
      <c r="M20" s="1058"/>
      <c r="N20" s="1078">
        <f t="shared" si="5"/>
        <v>0</v>
      </c>
      <c r="O20" s="1060"/>
      <c r="P20" s="1076">
        <f>+ROUND(+SUM(OTCHET!E81:E89),0)</f>
        <v>0</v>
      </c>
      <c r="Q20" s="1077">
        <f>+ROUND(+SUM(OTCHET!L81:L89),0)</f>
        <v>0</v>
      </c>
      <c r="R20" s="1009"/>
      <c r="S20" s="1610" t="s">
        <v>233</v>
      </c>
      <c r="T20" s="1631"/>
      <c r="U20" s="1632"/>
      <c r="V20" s="1039"/>
      <c r="W20" s="980"/>
      <c r="X20" s="980"/>
      <c r="Y20" s="980"/>
      <c r="Z20" s="980"/>
    </row>
    <row r="21" spans="1:26" s="981" customFormat="1" ht="15.75">
      <c r="A21" s="1052"/>
      <c r="B21" s="1073" t="s">
        <v>234</v>
      </c>
      <c r="C21" s="1074"/>
      <c r="D21" s="1075"/>
      <c r="E21" s="982"/>
      <c r="F21" s="1076">
        <f t="shared" si="0"/>
        <v>0</v>
      </c>
      <c r="G21" s="1077">
        <f t="shared" si="1"/>
        <v>0</v>
      </c>
      <c r="H21" s="982"/>
      <c r="I21" s="1076">
        <f t="shared" si="2"/>
        <v>0</v>
      </c>
      <c r="J21" s="1077">
        <f t="shared" si="3"/>
        <v>0</v>
      </c>
      <c r="K21" s="1058"/>
      <c r="L21" s="1077">
        <f t="shared" si="4"/>
        <v>0</v>
      </c>
      <c r="M21" s="1058"/>
      <c r="N21" s="1078">
        <f t="shared" si="5"/>
        <v>0</v>
      </c>
      <c r="O21" s="1060"/>
      <c r="P21" s="1076">
        <f>+ROUND(OTCHET!E75+OTCHET!E76+OTCHET!E80,0)</f>
        <v>0</v>
      </c>
      <c r="Q21" s="1077">
        <f>+ROUND(OTCHET!L75+OTCHET!L76+OTCHET!L80,0)</f>
        <v>0</v>
      </c>
      <c r="R21" s="1009"/>
      <c r="S21" s="1610" t="s">
        <v>235</v>
      </c>
      <c r="T21" s="1631"/>
      <c r="U21" s="1632"/>
      <c r="V21" s="1039"/>
      <c r="W21" s="980"/>
      <c r="X21" s="980"/>
      <c r="Y21" s="980"/>
      <c r="Z21" s="980"/>
    </row>
    <row r="22" spans="1:26" s="981" customFormat="1" ht="15.75">
      <c r="A22" s="1052"/>
      <c r="B22" s="1079" t="s">
        <v>236</v>
      </c>
      <c r="C22" s="1080"/>
      <c r="D22" s="1081"/>
      <c r="E22" s="982"/>
      <c r="F22" s="1082">
        <f t="shared" si="0"/>
        <v>0</v>
      </c>
      <c r="G22" s="1083">
        <f t="shared" si="1"/>
        <v>0</v>
      </c>
      <c r="H22" s="982"/>
      <c r="I22" s="1082">
        <f t="shared" si="2"/>
        <v>0</v>
      </c>
      <c r="J22" s="1083">
        <f t="shared" si="3"/>
        <v>0</v>
      </c>
      <c r="K22" s="1058"/>
      <c r="L22" s="1083">
        <f t="shared" si="4"/>
        <v>0</v>
      </c>
      <c r="M22" s="1058"/>
      <c r="N22" s="1084">
        <f t="shared" si="5"/>
        <v>0</v>
      </c>
      <c r="O22" s="1060"/>
      <c r="P22" s="1082">
        <f>+ROUND(OTCHET!E113+OTCHET!E114+OTCHET!E120,0)</f>
        <v>0</v>
      </c>
      <c r="Q22" s="1083">
        <f>+ROUND(OTCHET!L113+OTCHET!L114+OTCHET!L120,0)</f>
        <v>0</v>
      </c>
      <c r="R22" s="1009"/>
      <c r="S22" s="1636" t="s">
        <v>917</v>
      </c>
      <c r="T22" s="1637"/>
      <c r="U22" s="1638"/>
      <c r="V22" s="1039"/>
      <c r="W22" s="980"/>
      <c r="X22" s="980"/>
      <c r="Y22" s="980"/>
      <c r="Z22" s="980"/>
    </row>
    <row r="23" spans="1:26" s="981" customFormat="1" ht="15.75">
      <c r="A23" s="1052"/>
      <c r="B23" s="1085" t="s">
        <v>237</v>
      </c>
      <c r="C23" s="1086"/>
      <c r="D23" s="1087"/>
      <c r="E23" s="982"/>
      <c r="F23" s="1088">
        <f>+ROUND(+SUM(F13,F14,F16,F17,F18,F19,F20,F21,F22),0)</f>
        <v>0</v>
      </c>
      <c r="G23" s="1088">
        <f>+ROUND(+SUM(G13,G14,G16,G17,G18,G19,G20,G21,G22),0)</f>
        <v>0</v>
      </c>
      <c r="H23" s="982"/>
      <c r="I23" s="1088">
        <f>+ROUND(+SUM(I13,I14,I16,I17,I18,I19,I20,I21,I22),0)</f>
        <v>0</v>
      </c>
      <c r="J23" s="1088">
        <f>+ROUND(+SUM(J13,J14,J16,J17,J18,J19,J20,J21,J22),0)</f>
        <v>0</v>
      </c>
      <c r="K23" s="1058"/>
      <c r="L23" s="1088">
        <f>+ROUND(+SUM(L13,L14,L16,L17,L18,L19,L20,L21,L22),0)</f>
        <v>0</v>
      </c>
      <c r="M23" s="1058"/>
      <c r="N23" s="1088">
        <f>+ROUND(+SUM(N13,N14,N16,N17,N18,N19,N20,N21,N22),0)</f>
        <v>0</v>
      </c>
      <c r="O23" s="1060"/>
      <c r="P23" s="1088">
        <f>+ROUND(+SUM(P13,P14,P16,P17,P18,P19,P20,P21,P22),0)</f>
        <v>0</v>
      </c>
      <c r="Q23" s="1088">
        <f>+ROUND(+SUM(Q13,Q14,Q16,Q17,Q18,Q19,Q20,Q21,Q22),0)</f>
        <v>0</v>
      </c>
      <c r="R23" s="1009"/>
      <c r="S23" s="1639" t="s">
        <v>238</v>
      </c>
      <c r="T23" s="1640"/>
      <c r="U23" s="1641"/>
      <c r="V23" s="1039"/>
      <c r="W23" s="980"/>
      <c r="X23" s="980"/>
      <c r="Y23" s="980"/>
      <c r="Z23" s="980"/>
    </row>
    <row r="24" spans="1:26" s="981" customFormat="1" ht="15.75">
      <c r="A24" s="1052"/>
      <c r="B24" s="1061" t="s">
        <v>239</v>
      </c>
      <c r="C24" s="1062"/>
      <c r="D24" s="1063"/>
      <c r="E24" s="982"/>
      <c r="F24" s="1056"/>
      <c r="G24" s="1057"/>
      <c r="H24" s="982"/>
      <c r="I24" s="1056"/>
      <c r="J24" s="1057"/>
      <c r="K24" s="1058"/>
      <c r="L24" s="1057"/>
      <c r="M24" s="1058"/>
      <c r="N24" s="1091"/>
      <c r="O24" s="1060"/>
      <c r="P24" s="1056"/>
      <c r="Q24" s="1057"/>
      <c r="R24" s="1009"/>
      <c r="S24" s="1061" t="s">
        <v>239</v>
      </c>
      <c r="T24" s="1062"/>
      <c r="U24" s="1063"/>
      <c r="V24" s="1039"/>
      <c r="W24" s="980"/>
      <c r="X24" s="980"/>
      <c r="Y24" s="980"/>
      <c r="Z24" s="980"/>
    </row>
    <row r="25" spans="1:26" s="981" customFormat="1" ht="15.75">
      <c r="A25" s="1052"/>
      <c r="B25" s="1067" t="s">
        <v>240</v>
      </c>
      <c r="C25" s="1068"/>
      <c r="D25" s="1069"/>
      <c r="E25" s="982"/>
      <c r="F25" s="1070">
        <f>+IF($P$2=0,$P25,0)</f>
        <v>0</v>
      </c>
      <c r="G25" s="1071">
        <f>+IF($P$2=0,$Q25,0)</f>
        <v>0</v>
      </c>
      <c r="H25" s="982"/>
      <c r="I25" s="1070">
        <f>+IF(OR($P$2=98,$P$2=42,$P$2=96,$P$2=97),$P25,0)</f>
        <v>0</v>
      </c>
      <c r="J25" s="1071">
        <f>+IF(OR($P$2=98,$P$2=42,$P$2=96,$P$2=97),$Q25,0)</f>
        <v>0</v>
      </c>
      <c r="K25" s="1058"/>
      <c r="L25" s="1071">
        <f>+IF($P$2=33,$Q25,0)</f>
        <v>0</v>
      </c>
      <c r="M25" s="1058"/>
      <c r="N25" s="1072">
        <f>+ROUND(+G25+J25+L25,0)</f>
        <v>0</v>
      </c>
      <c r="O25" s="1060"/>
      <c r="P25" s="1070">
        <f>+ROUND(OTCHET!E135,0)</f>
        <v>0</v>
      </c>
      <c r="Q25" s="1071">
        <f>+ROUND(OTCHET!L135,0)</f>
        <v>0</v>
      </c>
      <c r="R25" s="1009"/>
      <c r="S25" s="1612" t="s">
        <v>241</v>
      </c>
      <c r="T25" s="1611"/>
      <c r="U25" s="1609"/>
      <c r="V25" s="1039"/>
      <c r="W25" s="980"/>
      <c r="X25" s="980"/>
      <c r="Y25" s="980"/>
      <c r="Z25" s="980"/>
    </row>
    <row r="26" spans="1:26" s="981" customFormat="1" ht="15.75">
      <c r="A26" s="1052"/>
      <c r="B26" s="1073" t="s">
        <v>242</v>
      </c>
      <c r="C26" s="1074"/>
      <c r="D26" s="1075"/>
      <c r="E26" s="982"/>
      <c r="F26" s="1076">
        <f>+IF($P$2=0,$P26,0)</f>
        <v>0</v>
      </c>
      <c r="G26" s="1077">
        <f>+IF($P$2=0,$Q26,0)</f>
        <v>0</v>
      </c>
      <c r="H26" s="982"/>
      <c r="I26" s="1076">
        <f>+IF(OR($P$2=98,$P$2=42,$P$2=96,$P$2=97),$P26,0)</f>
        <v>0</v>
      </c>
      <c r="J26" s="1077">
        <f>+IF(OR($P$2=98,$P$2=42,$P$2=96,$P$2=97),$Q26,0)</f>
        <v>0</v>
      </c>
      <c r="K26" s="1058"/>
      <c r="L26" s="1077">
        <f>+IF($P$2=33,$Q26,0)</f>
        <v>0</v>
      </c>
      <c r="M26" s="1058"/>
      <c r="N26" s="1078">
        <f>+ROUND(+G26+J26+L26,0)</f>
        <v>0</v>
      </c>
      <c r="O26" s="1060"/>
      <c r="P26" s="1076">
        <f>+ROUND(+SUM(OTCHET!E126:E134)+OTCHET!E136,0)</f>
        <v>0</v>
      </c>
      <c r="Q26" s="1077">
        <f>+ROUND(+SUM(OTCHET!L126:L134)+OTCHET!L136,0)</f>
        <v>0</v>
      </c>
      <c r="R26" s="1009"/>
      <c r="S26" s="1610" t="s">
        <v>243</v>
      </c>
      <c r="T26" s="1631"/>
      <c r="U26" s="1632"/>
      <c r="V26" s="1039"/>
      <c r="W26" s="980"/>
      <c r="X26" s="980"/>
      <c r="Y26" s="980"/>
      <c r="Z26" s="980"/>
    </row>
    <row r="27" spans="1:26" s="981" customFormat="1" ht="15.75">
      <c r="A27" s="1052"/>
      <c r="B27" s="1079" t="s">
        <v>244</v>
      </c>
      <c r="C27" s="1080"/>
      <c r="D27" s="1081"/>
      <c r="E27" s="982"/>
      <c r="F27" s="1082">
        <f>+IF($P$2=0,$P27,0)</f>
        <v>0</v>
      </c>
      <c r="G27" s="1083">
        <f>+IF($P$2=0,$Q27,0)</f>
        <v>0</v>
      </c>
      <c r="H27" s="982"/>
      <c r="I27" s="1082">
        <f>+IF(OR($P$2=98,$P$2=42,$P$2=96,$P$2=97),$P27,0)</f>
        <v>0</v>
      </c>
      <c r="J27" s="1083">
        <f>+IF(OR($P$2=98,$P$2=42,$P$2=96,$P$2=97),$Q27,0)</f>
        <v>0</v>
      </c>
      <c r="K27" s="1058"/>
      <c r="L27" s="1083">
        <f>+IF($P$2=33,$Q27,0)</f>
        <v>0</v>
      </c>
      <c r="M27" s="1058"/>
      <c r="N27" s="1084">
        <f>+ROUND(+G27+J27+L27,0)</f>
        <v>0</v>
      </c>
      <c r="O27" s="1060"/>
      <c r="P27" s="1082">
        <f>+ROUND(+OTCHET!E109,0)</f>
        <v>0</v>
      </c>
      <c r="Q27" s="1083">
        <f>+ROUND(+OTCHET!L109,0)</f>
        <v>0</v>
      </c>
      <c r="R27" s="1009"/>
      <c r="S27" s="1636" t="s">
        <v>245</v>
      </c>
      <c r="T27" s="1637"/>
      <c r="U27" s="1638"/>
      <c r="V27" s="1039"/>
      <c r="W27" s="980"/>
      <c r="X27" s="980"/>
      <c r="Y27" s="980"/>
      <c r="Z27" s="980"/>
    </row>
    <row r="28" spans="1:26" s="981" customFormat="1" ht="15.75">
      <c r="A28" s="1052"/>
      <c r="B28" s="1085" t="s">
        <v>246</v>
      </c>
      <c r="C28" s="1086"/>
      <c r="D28" s="1087"/>
      <c r="E28" s="982"/>
      <c r="F28" s="1088">
        <f>+ROUND(+SUM(F25:F27),0)</f>
        <v>0</v>
      </c>
      <c r="G28" s="1089">
        <f>+ROUND(+SUM(G25:G27),0)</f>
        <v>0</v>
      </c>
      <c r="H28" s="982"/>
      <c r="I28" s="1088">
        <f>+ROUND(+SUM(I25:I27),0)</f>
        <v>0</v>
      </c>
      <c r="J28" s="1089">
        <f>+ROUND(+SUM(J25:J27),0)</f>
        <v>0</v>
      </c>
      <c r="K28" s="1058"/>
      <c r="L28" s="1089">
        <f>+ROUND(+SUM(L25:L27),0)</f>
        <v>0</v>
      </c>
      <c r="M28" s="1058"/>
      <c r="N28" s="1090">
        <f>+ROUND(+SUM(N25:N27),0)</f>
        <v>0</v>
      </c>
      <c r="O28" s="1060"/>
      <c r="P28" s="1088">
        <f>+ROUND(+SUM(P25:P27),0)</f>
        <v>0</v>
      </c>
      <c r="Q28" s="1089">
        <f>+ROUND(+SUM(Q25:Q27),0)</f>
        <v>0</v>
      </c>
      <c r="R28" s="1009"/>
      <c r="S28" s="1639" t="s">
        <v>247</v>
      </c>
      <c r="T28" s="1640"/>
      <c r="U28" s="1641"/>
      <c r="V28" s="1039"/>
      <c r="W28" s="980"/>
      <c r="X28" s="980"/>
      <c r="Y28" s="980"/>
      <c r="Z28" s="980"/>
    </row>
    <row r="29" spans="1:26" s="981" customFormat="1" ht="6" customHeight="1">
      <c r="A29" s="1052"/>
      <c r="B29" s="1092"/>
      <c r="C29" s="1093"/>
      <c r="D29" s="1094"/>
      <c r="E29" s="982"/>
      <c r="F29" s="1064"/>
      <c r="G29" s="1065"/>
      <c r="H29" s="982"/>
      <c r="I29" s="1064"/>
      <c r="J29" s="1065"/>
      <c r="K29" s="1058"/>
      <c r="L29" s="1065"/>
      <c r="M29" s="1058"/>
      <c r="N29" s="1095"/>
      <c r="O29" s="1060"/>
      <c r="P29" s="1064"/>
      <c r="Q29" s="1065"/>
      <c r="R29" s="1009"/>
      <c r="S29" s="1096"/>
      <c r="T29" s="1097"/>
      <c r="U29" s="1098"/>
      <c r="V29" s="1039"/>
      <c r="W29" s="980"/>
      <c r="X29" s="980"/>
      <c r="Y29" s="980"/>
      <c r="Z29" s="980"/>
    </row>
    <row r="30" spans="1:26" s="981" customFormat="1" ht="15.75" hidden="1">
      <c r="A30" s="1052"/>
      <c r="B30" s="1099" t="s">
        <v>248</v>
      </c>
      <c r="C30" s="1100"/>
      <c r="D30" s="1101"/>
      <c r="E30" s="982"/>
      <c r="F30" s="1102"/>
      <c r="G30" s="1103"/>
      <c r="H30" s="982"/>
      <c r="I30" s="1102"/>
      <c r="J30" s="1103"/>
      <c r="K30" s="1058"/>
      <c r="L30" s="1103"/>
      <c r="M30" s="1058"/>
      <c r="N30" s="1104"/>
      <c r="O30" s="1060"/>
      <c r="P30" s="1102"/>
      <c r="Q30" s="1103"/>
      <c r="R30" s="1009"/>
      <c r="S30" s="1105"/>
      <c r="T30" s="1106"/>
      <c r="U30" s="1107"/>
      <c r="V30" s="1039"/>
      <c r="W30" s="980"/>
      <c r="X30" s="980"/>
      <c r="Y30" s="980"/>
      <c r="Z30" s="980"/>
    </row>
    <row r="31" spans="1:26" s="981" customFormat="1" ht="15.75" hidden="1">
      <c r="A31" s="1052"/>
      <c r="B31" s="1108" t="s">
        <v>249</v>
      </c>
      <c r="C31" s="1109"/>
      <c r="D31" s="1110"/>
      <c r="E31" s="982"/>
      <c r="F31" s="1111"/>
      <c r="G31" s="1112"/>
      <c r="H31" s="982"/>
      <c r="I31" s="1111"/>
      <c r="J31" s="1112"/>
      <c r="K31" s="1058"/>
      <c r="L31" s="1112"/>
      <c r="M31" s="1058"/>
      <c r="N31" s="1113"/>
      <c r="O31" s="1060"/>
      <c r="P31" s="1111"/>
      <c r="Q31" s="1112"/>
      <c r="R31" s="1009"/>
      <c r="S31" s="1114"/>
      <c r="T31" s="1115"/>
      <c r="U31" s="1116"/>
      <c r="V31" s="1039"/>
      <c r="W31" s="980"/>
      <c r="X31" s="980"/>
      <c r="Y31" s="980"/>
      <c r="Z31" s="980"/>
    </row>
    <row r="32" spans="1:26" s="981" customFormat="1" ht="15.75" hidden="1">
      <c r="A32" s="1052"/>
      <c r="B32" s="1117" t="s">
        <v>250</v>
      </c>
      <c r="C32" s="1109"/>
      <c r="D32" s="1110"/>
      <c r="E32" s="982"/>
      <c r="F32" s="1118"/>
      <c r="G32" s="1119"/>
      <c r="H32" s="982"/>
      <c r="I32" s="1118"/>
      <c r="J32" s="1119"/>
      <c r="K32" s="1058"/>
      <c r="L32" s="1119"/>
      <c r="M32" s="1058"/>
      <c r="N32" s="1120"/>
      <c r="O32" s="1060"/>
      <c r="P32" s="1118"/>
      <c r="Q32" s="1119"/>
      <c r="R32" s="1009"/>
      <c r="S32" s="1121"/>
      <c r="T32" s="1122"/>
      <c r="U32" s="1123"/>
      <c r="V32" s="1039"/>
      <c r="W32" s="980"/>
      <c r="X32" s="980"/>
      <c r="Y32" s="980"/>
      <c r="Z32" s="980"/>
    </row>
    <row r="33" spans="1:26" s="981" customFormat="1" ht="15.75" hidden="1">
      <c r="A33" s="1052"/>
      <c r="B33" s="1117" t="s">
        <v>251</v>
      </c>
      <c r="C33" s="1109"/>
      <c r="D33" s="1110"/>
      <c r="E33" s="982"/>
      <c r="F33" s="1118"/>
      <c r="G33" s="1119"/>
      <c r="H33" s="982"/>
      <c r="I33" s="1118"/>
      <c r="J33" s="1119"/>
      <c r="K33" s="1058"/>
      <c r="L33" s="1119"/>
      <c r="M33" s="1058"/>
      <c r="N33" s="1120"/>
      <c r="O33" s="1060"/>
      <c r="P33" s="1118"/>
      <c r="Q33" s="1119"/>
      <c r="R33" s="1009"/>
      <c r="S33" s="1121"/>
      <c r="T33" s="1122"/>
      <c r="U33" s="1123"/>
      <c r="V33" s="1039"/>
      <c r="W33" s="980"/>
      <c r="X33" s="980"/>
      <c r="Y33" s="980"/>
      <c r="Z33" s="980"/>
    </row>
    <row r="34" spans="1:26" s="981" customFormat="1" ht="15.75" hidden="1">
      <c r="A34" s="1052"/>
      <c r="B34" s="1124" t="s">
        <v>252</v>
      </c>
      <c r="C34" s="1109"/>
      <c r="D34" s="1110"/>
      <c r="E34" s="982"/>
      <c r="F34" s="1125"/>
      <c r="G34" s="1126"/>
      <c r="H34" s="982"/>
      <c r="I34" s="1125"/>
      <c r="J34" s="1126"/>
      <c r="K34" s="1058"/>
      <c r="L34" s="1126"/>
      <c r="M34" s="1058"/>
      <c r="N34" s="1127"/>
      <c r="O34" s="1060"/>
      <c r="P34" s="1125"/>
      <c r="Q34" s="1126"/>
      <c r="R34" s="1009"/>
      <c r="S34" s="1128"/>
      <c r="T34" s="1129"/>
      <c r="U34" s="1130"/>
      <c r="V34" s="1039"/>
      <c r="W34" s="980"/>
      <c r="X34" s="980"/>
      <c r="Y34" s="980"/>
      <c r="Z34" s="980"/>
    </row>
    <row r="35" spans="1:26" s="981" customFormat="1" ht="15.75">
      <c r="A35" s="1052"/>
      <c r="B35" s="1085" t="s">
        <v>253</v>
      </c>
      <c r="C35" s="1086"/>
      <c r="D35" s="1087"/>
      <c r="E35" s="982"/>
      <c r="F35" s="1088">
        <f>+IF($P$2=0,$P35,0)</f>
        <v>0</v>
      </c>
      <c r="G35" s="1089">
        <f>+IF($P$2=0,$Q35,0)</f>
        <v>0</v>
      </c>
      <c r="H35" s="982"/>
      <c r="I35" s="1088">
        <f>+IF(OR($P$2=98,$P$2=42,$P$2=96,$P$2=97),$P35,0)</f>
        <v>0</v>
      </c>
      <c r="J35" s="1089">
        <f>+IF(OR($P$2=98,$P$2=42,$P$2=96,$P$2=97),$Q35,0)</f>
        <v>0</v>
      </c>
      <c r="K35" s="1058"/>
      <c r="L35" s="1089">
        <f>+IF($P$2=33,$Q35,0)</f>
        <v>0</v>
      </c>
      <c r="M35" s="1058"/>
      <c r="N35" s="1090">
        <f aca="true" t="shared" si="6" ref="N35:N40">+ROUND(+G35+J35+L35,0)</f>
        <v>0</v>
      </c>
      <c r="O35" s="1060"/>
      <c r="P35" s="1088">
        <f>+ROUND(+OTCHET!E121+OTCHET!E119,0)</f>
        <v>0</v>
      </c>
      <c r="Q35" s="1089">
        <f>+ROUND(+OTCHET!L121+OTCHET!L119,0)</f>
        <v>0</v>
      </c>
      <c r="R35" s="1009"/>
      <c r="S35" s="1639" t="s">
        <v>254</v>
      </c>
      <c r="T35" s="1640"/>
      <c r="U35" s="1641"/>
      <c r="V35" s="1039"/>
      <c r="W35" s="980"/>
      <c r="X35" s="980"/>
      <c r="Y35" s="980"/>
      <c r="Z35" s="980"/>
    </row>
    <row r="36" spans="1:26" s="981" customFormat="1" ht="15.75">
      <c r="A36" s="1052"/>
      <c r="B36" s="1131" t="s">
        <v>255</v>
      </c>
      <c r="C36" s="1132"/>
      <c r="D36" s="1133"/>
      <c r="E36" s="982"/>
      <c r="F36" s="1134">
        <f>+IF($P$2=0,$P36,0)</f>
        <v>0</v>
      </c>
      <c r="G36" s="1135">
        <f>+IF($P$2=0,$Q36,0)</f>
        <v>0</v>
      </c>
      <c r="H36" s="982"/>
      <c r="I36" s="1134">
        <f>+IF(OR($P$2=98,$P$2=42,$P$2=96,$P$2=97),$P36,0)</f>
        <v>0</v>
      </c>
      <c r="J36" s="1135">
        <f>+IF(OR($P$2=98,$P$2=42,$P$2=96,$P$2=97),$Q36,0)</f>
        <v>0</v>
      </c>
      <c r="K36" s="1058"/>
      <c r="L36" s="1135">
        <f>+IF($P$2=33,$Q36,0)</f>
        <v>0</v>
      </c>
      <c r="M36" s="1058"/>
      <c r="N36" s="1136">
        <f t="shared" si="6"/>
        <v>0</v>
      </c>
      <c r="O36" s="1060"/>
      <c r="P36" s="1134">
        <f>+ROUND(OTCHET!E122,0)</f>
        <v>0</v>
      </c>
      <c r="Q36" s="1135">
        <f>+ROUND(OTCHET!L122,0)</f>
        <v>0</v>
      </c>
      <c r="R36" s="1009"/>
      <c r="S36" s="1642" t="s">
        <v>256</v>
      </c>
      <c r="T36" s="1643"/>
      <c r="U36" s="1644"/>
      <c r="V36" s="1039"/>
      <c r="W36" s="980"/>
      <c r="X36" s="980"/>
      <c r="Y36" s="980"/>
      <c r="Z36" s="980"/>
    </row>
    <row r="37" spans="1:26" s="981" customFormat="1" ht="15.75">
      <c r="A37" s="1052"/>
      <c r="B37" s="1137" t="s">
        <v>257</v>
      </c>
      <c r="C37" s="1138"/>
      <c r="D37" s="1139"/>
      <c r="E37" s="982"/>
      <c r="F37" s="1140">
        <f>+IF($P$2=0,$P37,0)</f>
        <v>0</v>
      </c>
      <c r="G37" s="1141">
        <f>+IF($P$2=0,$Q37,0)</f>
        <v>0</v>
      </c>
      <c r="H37" s="982"/>
      <c r="I37" s="1140">
        <f>+IF(OR($P$2=98,$P$2=42,$P$2=96,$P$2=97),$P37,0)</f>
        <v>0</v>
      </c>
      <c r="J37" s="1141">
        <f>+IF(OR($P$2=98,$P$2=42,$P$2=96,$P$2=97),$Q37,0)</f>
        <v>0</v>
      </c>
      <c r="K37" s="1058"/>
      <c r="L37" s="1141">
        <f>+IF($P$2=33,$Q37,0)</f>
        <v>0</v>
      </c>
      <c r="M37" s="1058"/>
      <c r="N37" s="1142">
        <f t="shared" si="6"/>
        <v>0</v>
      </c>
      <c r="O37" s="1060"/>
      <c r="P37" s="1140">
        <f>+ROUND(OTCHET!E123,0)</f>
        <v>0</v>
      </c>
      <c r="Q37" s="1141">
        <f>+ROUND(OTCHET!L123,0)</f>
        <v>0</v>
      </c>
      <c r="R37" s="1009"/>
      <c r="S37" s="1645" t="s">
        <v>258</v>
      </c>
      <c r="T37" s="1646"/>
      <c r="U37" s="1647"/>
      <c r="V37" s="1039"/>
      <c r="W37" s="980"/>
      <c r="X37" s="980"/>
      <c r="Y37" s="980"/>
      <c r="Z37" s="980"/>
    </row>
    <row r="38" spans="1:26" s="981" customFormat="1" ht="15.75">
      <c r="A38" s="1052"/>
      <c r="B38" s="1143" t="s">
        <v>259</v>
      </c>
      <c r="C38" s="1144"/>
      <c r="D38" s="1145"/>
      <c r="E38" s="982"/>
      <c r="F38" s="1146">
        <f>+IF($P$2=0,$P38,0)</f>
        <v>0</v>
      </c>
      <c r="G38" s="1147">
        <f>+IF($P$2=0,$Q38,0)</f>
        <v>0</v>
      </c>
      <c r="H38" s="982"/>
      <c r="I38" s="1146">
        <f>+IF(OR($P$2=98,$P$2=42,$P$2=96,$P$2=97),$P38,0)</f>
        <v>0</v>
      </c>
      <c r="J38" s="1147">
        <f>+IF(OR($P$2=98,$P$2=42,$P$2=96,$P$2=97),$Q38,0)</f>
        <v>0</v>
      </c>
      <c r="K38" s="1058"/>
      <c r="L38" s="1147">
        <f>+IF($P$2=33,$Q38,0)</f>
        <v>0</v>
      </c>
      <c r="M38" s="1058"/>
      <c r="N38" s="1148">
        <f t="shared" si="6"/>
        <v>0</v>
      </c>
      <c r="O38" s="1060"/>
      <c r="P38" s="1146">
        <f>+ROUND(OTCHET!E124,0)</f>
        <v>0</v>
      </c>
      <c r="Q38" s="1147">
        <f>+ROUND(OTCHET!L124,0)</f>
        <v>0</v>
      </c>
      <c r="R38" s="1009"/>
      <c r="S38" s="1648" t="s">
        <v>260</v>
      </c>
      <c r="T38" s="1649"/>
      <c r="U38" s="1650"/>
      <c r="V38" s="1039"/>
      <c r="W38" s="980"/>
      <c r="X38" s="980"/>
      <c r="Y38" s="980"/>
      <c r="Z38" s="980"/>
    </row>
    <row r="39" spans="1:26" s="981" customFormat="1" ht="6" customHeight="1">
      <c r="A39" s="1052"/>
      <c r="B39" s="1149"/>
      <c r="C39" s="1150"/>
      <c r="D39" s="1151"/>
      <c r="E39" s="982"/>
      <c r="F39" s="1064"/>
      <c r="G39" s="1065"/>
      <c r="H39" s="982"/>
      <c r="I39" s="1064"/>
      <c r="J39" s="1065"/>
      <c r="K39" s="1058"/>
      <c r="L39" s="1065"/>
      <c r="M39" s="1058"/>
      <c r="N39" s="1095"/>
      <c r="O39" s="1060"/>
      <c r="P39" s="1064"/>
      <c r="Q39" s="1065"/>
      <c r="R39" s="1009"/>
      <c r="S39" s="1152"/>
      <c r="T39" s="1153"/>
      <c r="U39" s="1154"/>
      <c r="V39" s="1039"/>
      <c r="W39" s="980"/>
      <c r="X39" s="980"/>
      <c r="Y39" s="980"/>
      <c r="Z39" s="980"/>
    </row>
    <row r="40" spans="1:26" s="981" customFormat="1" ht="15.75">
      <c r="A40" s="1052"/>
      <c r="B40" s="1085" t="s">
        <v>1419</v>
      </c>
      <c r="C40" s="1086"/>
      <c r="D40" s="1087"/>
      <c r="E40" s="982"/>
      <c r="F40" s="1088">
        <f>+IF($P$2=0,$P40,0)</f>
        <v>0</v>
      </c>
      <c r="G40" s="1089">
        <f>+IF($P$2=0,$Q40,0)</f>
        <v>0</v>
      </c>
      <c r="H40" s="982"/>
      <c r="I40" s="1088">
        <f>+IF(OR($P$2=98,$P$2=42,$P$2=96,$P$2=97),$P40,0)</f>
        <v>0</v>
      </c>
      <c r="J40" s="1089">
        <f>+IF(OR($P$2=98,$P$2=42,$P$2=96,$P$2=97),$Q40,0)</f>
        <v>0</v>
      </c>
      <c r="K40" s="1058"/>
      <c r="L40" s="1089">
        <f>+IF($P$2=33,$Q40,0)</f>
        <v>0</v>
      </c>
      <c r="M40" s="1058"/>
      <c r="N40" s="1090">
        <f t="shared" si="6"/>
        <v>0</v>
      </c>
      <c r="O40" s="1060"/>
      <c r="P40" s="1088">
        <f>+ROUND(OTCHET!E117+OTCHET!E118,0)</f>
        <v>0</v>
      </c>
      <c r="Q40" s="1089">
        <f>+ROUND(OTCHET!L117+OTCHET!L118,0)</f>
        <v>0</v>
      </c>
      <c r="R40" s="1009"/>
      <c r="S40" s="1639" t="s">
        <v>1420</v>
      </c>
      <c r="T40" s="1640"/>
      <c r="U40" s="1641"/>
      <c r="V40" s="1039"/>
      <c r="W40" s="980"/>
      <c r="X40" s="980"/>
      <c r="Y40" s="980"/>
      <c r="Z40" s="980"/>
    </row>
    <row r="41" spans="1:26" s="981" customFormat="1" ht="15.75">
      <c r="A41" s="1052"/>
      <c r="B41" s="1061" t="s">
        <v>1421</v>
      </c>
      <c r="C41" s="1062"/>
      <c r="D41" s="1063"/>
      <c r="E41" s="982"/>
      <c r="F41" s="1056"/>
      <c r="G41" s="1057"/>
      <c r="H41" s="982"/>
      <c r="I41" s="1056"/>
      <c r="J41" s="1057"/>
      <c r="K41" s="1058"/>
      <c r="L41" s="1057"/>
      <c r="M41" s="1058"/>
      <c r="N41" s="1091"/>
      <c r="O41" s="1060"/>
      <c r="P41" s="1056"/>
      <c r="Q41" s="1057"/>
      <c r="R41" s="1009"/>
      <c r="S41" s="1061" t="s">
        <v>1421</v>
      </c>
      <c r="T41" s="1062"/>
      <c r="U41" s="1063"/>
      <c r="V41" s="1039"/>
      <c r="W41" s="980"/>
      <c r="X41" s="980"/>
      <c r="Y41" s="980"/>
      <c r="Z41" s="980"/>
    </row>
    <row r="42" spans="1:26" s="981" customFormat="1" ht="15.75">
      <c r="A42" s="1052"/>
      <c r="B42" s="1067" t="s">
        <v>1422</v>
      </c>
      <c r="C42" s="1068"/>
      <c r="D42" s="1069"/>
      <c r="E42" s="982"/>
      <c r="F42" s="1070">
        <f>+IF($P$2=0,$P42,0)</f>
        <v>0</v>
      </c>
      <c r="G42" s="1071">
        <f>+IF($P$2=0,$Q42,0)</f>
        <v>0</v>
      </c>
      <c r="H42" s="982"/>
      <c r="I42" s="1070">
        <f>+IF(OR($P$2=98,$P$2=42,$P$2=96,$P$2=97),$P42,0)</f>
        <v>0</v>
      </c>
      <c r="J42" s="1071">
        <f>+IF(OR($P$2=98,$P$2=42,$P$2=96,$P$2=97),$Q42,0)</f>
        <v>0</v>
      </c>
      <c r="K42" s="1058"/>
      <c r="L42" s="1071">
        <f>+IF($P$2=33,$Q42,0)</f>
        <v>0</v>
      </c>
      <c r="M42" s="1058"/>
      <c r="N42" s="1072">
        <f>+ROUND(+G42+J42+L42,0)</f>
        <v>0</v>
      </c>
      <c r="O42" s="1060"/>
      <c r="P42" s="1070">
        <f>+ROUND(OTCHET!E143+OTCHET!E144+OTCHET!E161+OTCHET!E162,0)</f>
        <v>0</v>
      </c>
      <c r="Q42" s="1071">
        <f>+ROUND(OTCHET!L143+OTCHET!L144+OTCHET!L161+OTCHET!L162,0)</f>
        <v>0</v>
      </c>
      <c r="R42" s="1009"/>
      <c r="S42" s="1612" t="s">
        <v>1423</v>
      </c>
      <c r="T42" s="1611"/>
      <c r="U42" s="1609"/>
      <c r="V42" s="1039"/>
      <c r="W42" s="980"/>
      <c r="X42" s="980"/>
      <c r="Y42" s="980"/>
      <c r="Z42" s="980"/>
    </row>
    <row r="43" spans="1:26" s="981" customFormat="1" ht="15.75">
      <c r="A43" s="1052"/>
      <c r="B43" s="1073" t="s">
        <v>1424</v>
      </c>
      <c r="C43" s="1074"/>
      <c r="D43" s="1075"/>
      <c r="E43" s="982"/>
      <c r="F43" s="1076">
        <f>+IF($P$2=0,$P43,0)</f>
        <v>0</v>
      </c>
      <c r="G43" s="1077">
        <f>+IF($P$2=0,$Q43,0)</f>
        <v>0</v>
      </c>
      <c r="H43" s="982"/>
      <c r="I43" s="1076">
        <f>+IF(OR($P$2=98,$P$2=42,$P$2=96,$P$2=97),$P43,0)</f>
        <v>0</v>
      </c>
      <c r="J43" s="1077">
        <f>+IF(OR($P$2=98,$P$2=42,$P$2=96,$P$2=97),$Q43,0)</f>
        <v>0</v>
      </c>
      <c r="K43" s="1058"/>
      <c r="L43" s="1077">
        <f>+IF($P$2=33,$Q43,0)</f>
        <v>0</v>
      </c>
      <c r="M43" s="1058"/>
      <c r="N43" s="1078">
        <f>+ROUND(+G43+J43+L43,0)</f>
        <v>0</v>
      </c>
      <c r="O43" s="1060"/>
      <c r="P43" s="1076">
        <f>+ROUND(+SUM(OTCHET!E145:E150)+SUM(OTCHET!E163:E168),0)</f>
        <v>0</v>
      </c>
      <c r="Q43" s="1077">
        <f>+ROUND(+SUM(OTCHET!L145:L150)+SUM(OTCHET!L163:L168),0)</f>
        <v>0</v>
      </c>
      <c r="R43" s="1009"/>
      <c r="S43" s="1610" t="s">
        <v>1425</v>
      </c>
      <c r="T43" s="1631"/>
      <c r="U43" s="1632"/>
      <c r="V43" s="1039"/>
      <c r="W43" s="980"/>
      <c r="X43" s="980"/>
      <c r="Y43" s="980"/>
      <c r="Z43" s="980"/>
    </row>
    <row r="44" spans="1:26" s="981" customFormat="1" ht="15.75">
      <c r="A44" s="1052"/>
      <c r="B44" s="1073" t="s">
        <v>934</v>
      </c>
      <c r="C44" s="1074"/>
      <c r="D44" s="1075"/>
      <c r="E44" s="982"/>
      <c r="F44" s="1076">
        <f>+IF($P$2=0,$P44,0)</f>
        <v>0</v>
      </c>
      <c r="G44" s="1077">
        <f>+IF($P$2=0,$Q44,0)</f>
        <v>0</v>
      </c>
      <c r="H44" s="982"/>
      <c r="I44" s="1076">
        <f>+IF(OR($P$2=98,$P$2=42,$P$2=96,$P$2=97),$P44,0)</f>
        <v>0</v>
      </c>
      <c r="J44" s="1077">
        <f>+IF(OR($P$2=98,$P$2=42,$P$2=96,$P$2=97),$Q44,0)</f>
        <v>0</v>
      </c>
      <c r="K44" s="1058"/>
      <c r="L44" s="1077">
        <f>+IF($P$2=33,$Q44,0)</f>
        <v>0</v>
      </c>
      <c r="M44" s="1058"/>
      <c r="N44" s="1078">
        <f>+ROUND(+G44+J44+L44,0)</f>
        <v>0</v>
      </c>
      <c r="O44" s="1060"/>
      <c r="P44" s="1076">
        <f>+ROUND(OTCHET!E151,0)</f>
        <v>0</v>
      </c>
      <c r="Q44" s="1077">
        <f>+ROUND(OTCHET!L151,0)</f>
        <v>0</v>
      </c>
      <c r="R44" s="1009"/>
      <c r="S44" s="1610" t="s">
        <v>1426</v>
      </c>
      <c r="T44" s="1631"/>
      <c r="U44" s="1632"/>
      <c r="V44" s="1039"/>
      <c r="W44" s="980"/>
      <c r="X44" s="980"/>
      <c r="Y44" s="980"/>
      <c r="Z44" s="980"/>
    </row>
    <row r="45" spans="1:26" s="981" customFormat="1" ht="15.75">
      <c r="A45" s="1052"/>
      <c r="B45" s="1079" t="s">
        <v>1427</v>
      </c>
      <c r="C45" s="1080"/>
      <c r="D45" s="1081"/>
      <c r="E45" s="982"/>
      <c r="F45" s="1082">
        <f>+IF($P$2=0,$P45,0)</f>
        <v>0</v>
      </c>
      <c r="G45" s="1083">
        <f>+IF($P$2=0,$Q45,0)</f>
        <v>0</v>
      </c>
      <c r="H45" s="982"/>
      <c r="I45" s="1082">
        <f>+IF(OR($P$2=98,$P$2=42,$P$2=96,$P$2=97),$P45,0)</f>
        <v>0</v>
      </c>
      <c r="J45" s="1083">
        <f>+IF(OR($P$2=98,$P$2=42,$P$2=96,$P$2=97),$Q45,0)</f>
        <v>0</v>
      </c>
      <c r="K45" s="1058"/>
      <c r="L45" s="1083">
        <f>+IF($P$2=33,$Q45,0)</f>
        <v>0</v>
      </c>
      <c r="M45" s="1058"/>
      <c r="N45" s="1084">
        <f>+ROUND(+G45+J45+L45,0)</f>
        <v>0</v>
      </c>
      <c r="O45" s="1060"/>
      <c r="P45" s="1082">
        <f>+ROUND(OTCHET!E139,0)</f>
        <v>0</v>
      </c>
      <c r="Q45" s="1083">
        <f>+ROUND(OTCHET!L139,0)</f>
        <v>0</v>
      </c>
      <c r="R45" s="1009"/>
      <c r="S45" s="1636" t="s">
        <v>1428</v>
      </c>
      <c r="T45" s="1637"/>
      <c r="U45" s="1638"/>
      <c r="V45" s="1039"/>
      <c r="W45" s="980"/>
      <c r="X45" s="980"/>
      <c r="Y45" s="980"/>
      <c r="Z45" s="980"/>
    </row>
    <row r="46" spans="1:26" s="981" customFormat="1" ht="15.75">
      <c r="A46" s="1052"/>
      <c r="B46" s="1085" t="s">
        <v>1429</v>
      </c>
      <c r="C46" s="1086"/>
      <c r="D46" s="1087"/>
      <c r="E46" s="982"/>
      <c r="F46" s="1088">
        <f>+ROUND(+SUM(F42:F45),0)</f>
        <v>0</v>
      </c>
      <c r="G46" s="1089">
        <f>+ROUND(+SUM(G42:G45),0)</f>
        <v>0</v>
      </c>
      <c r="H46" s="982"/>
      <c r="I46" s="1088">
        <f>+ROUND(+SUM(I42:I45),0)</f>
        <v>0</v>
      </c>
      <c r="J46" s="1089">
        <f>+ROUND(+SUM(J42:J45),0)</f>
        <v>0</v>
      </c>
      <c r="K46" s="1058"/>
      <c r="L46" s="1089">
        <f>+ROUND(+SUM(L42:L45),0)</f>
        <v>0</v>
      </c>
      <c r="M46" s="1058"/>
      <c r="N46" s="1090">
        <f>+ROUND(+SUM(N42:N45),0)</f>
        <v>0</v>
      </c>
      <c r="O46" s="1060"/>
      <c r="P46" s="1088">
        <f>+ROUND(+SUM(P42:P45),0)</f>
        <v>0</v>
      </c>
      <c r="Q46" s="1089">
        <f>+ROUND(+SUM(Q42:Q45),0)</f>
        <v>0</v>
      </c>
      <c r="R46" s="1009"/>
      <c r="S46" s="1639" t="s">
        <v>1430</v>
      </c>
      <c r="T46" s="1640"/>
      <c r="U46" s="1641"/>
      <c r="V46" s="1039"/>
      <c r="W46" s="980"/>
      <c r="X46" s="980"/>
      <c r="Y46" s="980"/>
      <c r="Z46" s="980"/>
    </row>
    <row r="47" spans="1:26" s="981" customFormat="1" ht="6" customHeight="1">
      <c r="A47" s="1052"/>
      <c r="B47" s="1155"/>
      <c r="C47" s="1093"/>
      <c r="D47" s="1094"/>
      <c r="E47" s="982"/>
      <c r="F47" s="1070"/>
      <c r="G47" s="1071"/>
      <c r="H47" s="982"/>
      <c r="I47" s="1070"/>
      <c r="J47" s="1071"/>
      <c r="K47" s="1058"/>
      <c r="L47" s="1071"/>
      <c r="M47" s="1058"/>
      <c r="N47" s="1072"/>
      <c r="O47" s="1060"/>
      <c r="P47" s="1070"/>
      <c r="Q47" s="1071"/>
      <c r="R47" s="1009"/>
      <c r="S47" s="1156"/>
      <c r="T47" s="1157"/>
      <c r="U47" s="1158"/>
      <c r="V47" s="1039"/>
      <c r="W47" s="980"/>
      <c r="X47" s="980"/>
      <c r="Y47" s="980"/>
      <c r="Z47" s="980"/>
    </row>
    <row r="48" spans="1:26" s="981" customFormat="1" ht="16.5" thickBot="1">
      <c r="A48" s="1052"/>
      <c r="B48" s="1159" t="s">
        <v>1431</v>
      </c>
      <c r="C48" s="1160"/>
      <c r="D48" s="1161"/>
      <c r="E48" s="982"/>
      <c r="F48" s="1162">
        <f>+ROUND(F23+F28+F35+F40+F46,0)</f>
        <v>0</v>
      </c>
      <c r="G48" s="1163">
        <f>+ROUND(G23+G28+G35+G40+G46,0)</f>
        <v>0</v>
      </c>
      <c r="H48" s="982"/>
      <c r="I48" s="1162">
        <f>+ROUND(I23+I28+I35+I40+I46,0)</f>
        <v>0</v>
      </c>
      <c r="J48" s="1163">
        <f>+ROUND(J23+J28+J35+J40+J46,0)</f>
        <v>0</v>
      </c>
      <c r="K48" s="1058"/>
      <c r="L48" s="1163">
        <f>+ROUND(L23+L28+L35+L40+L46,0)</f>
        <v>0</v>
      </c>
      <c r="M48" s="1058"/>
      <c r="N48" s="1164">
        <f>+ROUND(N23+N28+N35+N40+N46,0)</f>
        <v>0</v>
      </c>
      <c r="O48" s="1165"/>
      <c r="P48" s="1162">
        <f>+ROUND(P23+P28+P35+P40+P46,0)</f>
        <v>0</v>
      </c>
      <c r="Q48" s="1163">
        <f>+ROUND(Q23+Q28+Q35+Q40+Q46,0)</f>
        <v>0</v>
      </c>
      <c r="R48" s="1009"/>
      <c r="S48" s="1651" t="s">
        <v>1432</v>
      </c>
      <c r="T48" s="1652"/>
      <c r="U48" s="1653"/>
      <c r="V48" s="1039"/>
      <c r="W48" s="980"/>
      <c r="X48" s="980"/>
      <c r="Y48" s="980"/>
      <c r="Z48" s="980"/>
    </row>
    <row r="49" spans="1:26" s="981" customFormat="1" ht="15.75">
      <c r="A49" s="1052"/>
      <c r="B49" s="1053" t="s">
        <v>1433</v>
      </c>
      <c r="C49" s="1054"/>
      <c r="D49" s="1055"/>
      <c r="E49" s="982"/>
      <c r="F49" s="1064"/>
      <c r="G49" s="1065"/>
      <c r="H49" s="982"/>
      <c r="I49" s="1064"/>
      <c r="J49" s="1065"/>
      <c r="K49" s="1058"/>
      <c r="L49" s="1065"/>
      <c r="M49" s="1058"/>
      <c r="N49" s="1095"/>
      <c r="O49" s="1060"/>
      <c r="P49" s="1064"/>
      <c r="Q49" s="1065"/>
      <c r="R49" s="1009"/>
      <c r="S49" s="1053" t="s">
        <v>1433</v>
      </c>
      <c r="T49" s="1054"/>
      <c r="U49" s="1055"/>
      <c r="V49" s="1039"/>
      <c r="W49" s="980"/>
      <c r="X49" s="980"/>
      <c r="Y49" s="980"/>
      <c r="Z49" s="980"/>
    </row>
    <row r="50" spans="1:26" s="981" customFormat="1" ht="15.75">
      <c r="A50" s="1052"/>
      <c r="B50" s="1061" t="s">
        <v>1434</v>
      </c>
      <c r="C50" s="1062"/>
      <c r="D50" s="1063"/>
      <c r="E50" s="1166"/>
      <c r="F50" s="1064"/>
      <c r="G50" s="1065"/>
      <c r="H50" s="982"/>
      <c r="I50" s="1064"/>
      <c r="J50" s="1065"/>
      <c r="K50" s="1058"/>
      <c r="L50" s="1065"/>
      <c r="M50" s="1058"/>
      <c r="N50" s="1095"/>
      <c r="O50" s="1060"/>
      <c r="P50" s="1064"/>
      <c r="Q50" s="1065"/>
      <c r="R50" s="1009"/>
      <c r="S50" s="1061" t="s">
        <v>1434</v>
      </c>
      <c r="T50" s="1062"/>
      <c r="U50" s="1063"/>
      <c r="V50" s="1039"/>
      <c r="W50" s="980"/>
      <c r="X50" s="980"/>
      <c r="Y50" s="980"/>
      <c r="Z50" s="980"/>
    </row>
    <row r="51" spans="1:26" s="981" customFormat="1" ht="15.75">
      <c r="A51" s="1052"/>
      <c r="B51" s="1067" t="s">
        <v>1435</v>
      </c>
      <c r="C51" s="1068"/>
      <c r="D51" s="1069"/>
      <c r="E51" s="1166"/>
      <c r="F51" s="1064">
        <f>+IF($P$2=0,$P51,0)</f>
        <v>0</v>
      </c>
      <c r="G51" s="1065">
        <f>+IF($P$2=0,$Q51,0)</f>
        <v>0</v>
      </c>
      <c r="H51" s="982"/>
      <c r="I51" s="1064">
        <f>+IF(OR($P$2=98,$P$2=42,$P$2=96,$P$2=97),$P51,0)</f>
        <v>0</v>
      </c>
      <c r="J51" s="1065">
        <f>+IF(OR($P$2=98,$P$2=42,$P$2=96,$P$2=97),$Q51,0)</f>
        <v>0</v>
      </c>
      <c r="K51" s="1058"/>
      <c r="L51" s="1065">
        <f>+IF($P$2=33,$Q51,0)</f>
        <v>0</v>
      </c>
      <c r="M51" s="1058"/>
      <c r="N51" s="1095">
        <f>+ROUND(+G51+J51+L51,0)</f>
        <v>0</v>
      </c>
      <c r="O51" s="1060"/>
      <c r="P51" s="1064">
        <f>+ROUND(OTCHET!E205-SUM(OTCHET!E217:E219)+OTCHET!E271+IF(+OR(OTCHET!$F$12=5500,OTCHET!$F$12=5600),0,+OTCHET!E297),0)</f>
        <v>0</v>
      </c>
      <c r="Q51" s="1065">
        <f>+ROUND(OTCHET!L205-SUM(OTCHET!L217:L219)+OTCHET!L271+IF(+OR(OTCHET!$F$12=5500,OTCHET!$F$12=5600),0,+OTCHET!L297),0)</f>
        <v>0</v>
      </c>
      <c r="R51" s="1009"/>
      <c r="S51" s="1612" t="s">
        <v>1436</v>
      </c>
      <c r="T51" s="1611"/>
      <c r="U51" s="1609"/>
      <c r="V51" s="1039"/>
      <c r="W51" s="980"/>
      <c r="X51" s="980"/>
      <c r="Y51" s="980"/>
      <c r="Z51" s="980"/>
    </row>
    <row r="52" spans="1:26" s="981" customFormat="1" ht="15.75">
      <c r="A52" s="1052"/>
      <c r="B52" s="1073" t="s">
        <v>1437</v>
      </c>
      <c r="C52" s="1074"/>
      <c r="D52" s="1075"/>
      <c r="E52" s="982"/>
      <c r="F52" s="1082">
        <f>+IF($P$2=0,$P52,0)</f>
        <v>0</v>
      </c>
      <c r="G52" s="1083">
        <f>+IF($P$2=0,$Q52,0)</f>
        <v>0</v>
      </c>
      <c r="H52" s="982"/>
      <c r="I52" s="1082">
        <f>+IF(OR($P$2=98,$P$2=42,$P$2=96,$P$2=97),$P52,0)</f>
        <v>0</v>
      </c>
      <c r="J52" s="1083">
        <f>+IF(OR($P$2=98,$P$2=42,$P$2=96,$P$2=97),$Q52,0)</f>
        <v>0</v>
      </c>
      <c r="K52" s="1058"/>
      <c r="L52" s="1083">
        <f>+IF($P$2=33,$Q52,0)</f>
        <v>0</v>
      </c>
      <c r="M52" s="1058"/>
      <c r="N52" s="1084">
        <f>+ROUND(+G52+J52+L52,0)</f>
        <v>0</v>
      </c>
      <c r="O52" s="1060"/>
      <c r="P52" s="1082">
        <f>+ROUND(+SUM(OTCHET!E217:E219),0)</f>
        <v>0</v>
      </c>
      <c r="Q52" s="1083">
        <f>+ROUND(+SUM(OTCHET!L217:L219),0)</f>
        <v>0</v>
      </c>
      <c r="R52" s="1009"/>
      <c r="S52" s="1610" t="s">
        <v>1438</v>
      </c>
      <c r="T52" s="1631"/>
      <c r="U52" s="1632"/>
      <c r="V52" s="1039"/>
      <c r="W52" s="980"/>
      <c r="X52" s="980"/>
      <c r="Y52" s="980"/>
      <c r="Z52" s="980"/>
    </row>
    <row r="53" spans="1:26" s="981" customFormat="1" ht="15.75">
      <c r="A53" s="1052"/>
      <c r="B53" s="1073" t="s">
        <v>1439</v>
      </c>
      <c r="C53" s="1074"/>
      <c r="D53" s="1075"/>
      <c r="E53" s="982"/>
      <c r="F53" s="1082">
        <f>+IF($P$2=0,$P53,0)</f>
        <v>0</v>
      </c>
      <c r="G53" s="1083">
        <f>+IF($P$2=0,$Q53,0)</f>
        <v>0</v>
      </c>
      <c r="H53" s="982"/>
      <c r="I53" s="1082">
        <f>+IF(OR($P$2=98,$P$2=42,$P$2=96,$P$2=97),$P53,0)</f>
        <v>0</v>
      </c>
      <c r="J53" s="1083">
        <f>+IF(OR($P$2=98,$P$2=42,$P$2=96,$P$2=97),$Q53,0)</f>
        <v>0</v>
      </c>
      <c r="K53" s="1058"/>
      <c r="L53" s="1083">
        <f>+IF($P$2=33,$Q53,0)</f>
        <v>0</v>
      </c>
      <c r="M53" s="1058"/>
      <c r="N53" s="1084">
        <f>+ROUND(+G53+J53+L53,0)</f>
        <v>0</v>
      </c>
      <c r="O53" s="1060"/>
      <c r="P53" s="1082">
        <f>+ROUND(OTCHET!E223,0)</f>
        <v>0</v>
      </c>
      <c r="Q53" s="1083">
        <f>+ROUND(OTCHET!L223,0)</f>
        <v>0</v>
      </c>
      <c r="R53" s="1009"/>
      <c r="S53" s="1610" t="s">
        <v>1440</v>
      </c>
      <c r="T53" s="1631"/>
      <c r="U53" s="1632"/>
      <c r="V53" s="1039"/>
      <c r="W53" s="980"/>
      <c r="X53" s="980"/>
      <c r="Y53" s="980"/>
      <c r="Z53" s="980"/>
    </row>
    <row r="54" spans="1:26" s="981" customFormat="1" ht="15.75">
      <c r="A54" s="1052"/>
      <c r="B54" s="1073" t="s">
        <v>1441</v>
      </c>
      <c r="C54" s="1074"/>
      <c r="D54" s="1075"/>
      <c r="E54" s="982"/>
      <c r="F54" s="1082">
        <f>+IF($P$2=0,$P54,0)</f>
        <v>0</v>
      </c>
      <c r="G54" s="1083">
        <f>+IF($P$2=0,$Q54,0)</f>
        <v>0</v>
      </c>
      <c r="H54" s="982"/>
      <c r="I54" s="1082">
        <f>+IF(OR($P$2=98,$P$2=42,$P$2=96,$P$2=97),$P54,0)</f>
        <v>0</v>
      </c>
      <c r="J54" s="1083">
        <f>+IF(OR($P$2=98,$P$2=42,$P$2=96,$P$2=97),$Q54,0)</f>
        <v>0</v>
      </c>
      <c r="K54" s="1058"/>
      <c r="L54" s="1083">
        <f>+IF($P$2=33,$Q54,0)</f>
        <v>0</v>
      </c>
      <c r="M54" s="1058"/>
      <c r="N54" s="1084">
        <f>+ROUND(+G54+J54+L54,0)</f>
        <v>0</v>
      </c>
      <c r="O54" s="1060"/>
      <c r="P54" s="1082">
        <f>+ROUND(OTCHET!E187+OTCHET!E190,0)</f>
        <v>0</v>
      </c>
      <c r="Q54" s="1083">
        <f>+ROUND(OTCHET!L187+OTCHET!L190,0)</f>
        <v>0</v>
      </c>
      <c r="R54" s="1009"/>
      <c r="S54" s="1610" t="s">
        <v>1442</v>
      </c>
      <c r="T54" s="1631"/>
      <c r="U54" s="1632"/>
      <c r="V54" s="1039"/>
      <c r="W54" s="980"/>
      <c r="X54" s="980"/>
      <c r="Y54" s="980"/>
      <c r="Z54" s="980"/>
    </row>
    <row r="55" spans="1:26" s="981" customFormat="1" ht="15.75">
      <c r="A55" s="1052"/>
      <c r="B55" s="1079" t="s">
        <v>1443</v>
      </c>
      <c r="C55" s="1080"/>
      <c r="D55" s="1081"/>
      <c r="E55" s="982"/>
      <c r="F55" s="1082">
        <f>+IF($P$2=0,$P55,0)</f>
        <v>0</v>
      </c>
      <c r="G55" s="1083">
        <f>+IF($P$2=0,$Q55,0)</f>
        <v>0</v>
      </c>
      <c r="H55" s="982"/>
      <c r="I55" s="1082">
        <f>+IF(OR($P$2=98,$P$2=42,$P$2=96,$P$2=97),$P55,0)</f>
        <v>0</v>
      </c>
      <c r="J55" s="1083">
        <f>+IF(OR($P$2=98,$P$2=42,$P$2=96,$P$2=97),$Q55,0)</f>
        <v>0</v>
      </c>
      <c r="K55" s="1058"/>
      <c r="L55" s="1083">
        <f>+IF($P$2=33,$Q55,0)</f>
        <v>0</v>
      </c>
      <c r="M55" s="1058"/>
      <c r="N55" s="1084">
        <f>+ROUND(+G55+J55+L55,0)</f>
        <v>0</v>
      </c>
      <c r="O55" s="1060"/>
      <c r="P55" s="1082">
        <f>+ROUND(OTCHET!E196+OTCHET!E204,0)</f>
        <v>0</v>
      </c>
      <c r="Q55" s="1083">
        <f>+ROUND(OTCHET!L196+OTCHET!L204,0)</f>
        <v>0</v>
      </c>
      <c r="R55" s="1009"/>
      <c r="S55" s="1636" t="s">
        <v>1444</v>
      </c>
      <c r="T55" s="1637"/>
      <c r="U55" s="1638"/>
      <c r="V55" s="1039"/>
      <c r="W55" s="980"/>
      <c r="X55" s="980"/>
      <c r="Y55" s="980"/>
      <c r="Z55" s="980"/>
    </row>
    <row r="56" spans="1:26" s="981" customFormat="1" ht="15.75">
      <c r="A56" s="1052"/>
      <c r="B56" s="1167" t="s">
        <v>1445</v>
      </c>
      <c r="C56" s="1168"/>
      <c r="D56" s="1169"/>
      <c r="E56" s="982"/>
      <c r="F56" s="1088">
        <f>+ROUND(+SUM(F51:F55),0)</f>
        <v>0</v>
      </c>
      <c r="G56" s="1089">
        <f>+ROUND(+SUM(G51:G55),0)</f>
        <v>0</v>
      </c>
      <c r="H56" s="982"/>
      <c r="I56" s="1088">
        <f>+ROUND(+SUM(I51:I55),0)</f>
        <v>0</v>
      </c>
      <c r="J56" s="1089">
        <f>+ROUND(+SUM(J51:J55),0)</f>
        <v>0</v>
      </c>
      <c r="K56" s="1058"/>
      <c r="L56" s="1089">
        <f>+ROUND(+SUM(L51:L55),0)</f>
        <v>0</v>
      </c>
      <c r="M56" s="1058"/>
      <c r="N56" s="1090">
        <f>+ROUND(+SUM(N51:N55),0)</f>
        <v>0</v>
      </c>
      <c r="O56" s="1060"/>
      <c r="P56" s="1088">
        <f>+ROUND(+SUM(P51:P55),0)</f>
        <v>0</v>
      </c>
      <c r="Q56" s="1089">
        <f>+ROUND(+SUM(Q51:Q55),0)</f>
        <v>0</v>
      </c>
      <c r="R56" s="1009"/>
      <c r="S56" s="1639" t="s">
        <v>1446</v>
      </c>
      <c r="T56" s="1640"/>
      <c r="U56" s="1641"/>
      <c r="V56" s="1039"/>
      <c r="W56" s="980"/>
      <c r="X56" s="980"/>
      <c r="Y56" s="980"/>
      <c r="Z56" s="980"/>
    </row>
    <row r="57" spans="1:26" s="981" customFormat="1" ht="15.75">
      <c r="A57" s="1052"/>
      <c r="B57" s="1061" t="s">
        <v>1447</v>
      </c>
      <c r="C57" s="1062"/>
      <c r="D57" s="1063"/>
      <c r="E57" s="1166"/>
      <c r="F57" s="1064"/>
      <c r="G57" s="1065"/>
      <c r="H57" s="982"/>
      <c r="I57" s="1064"/>
      <c r="J57" s="1065"/>
      <c r="K57" s="1058"/>
      <c r="L57" s="1065"/>
      <c r="M57" s="1058"/>
      <c r="N57" s="1095"/>
      <c r="O57" s="1060"/>
      <c r="P57" s="1064"/>
      <c r="Q57" s="1065"/>
      <c r="R57" s="1009"/>
      <c r="S57" s="1061" t="s">
        <v>1447</v>
      </c>
      <c r="T57" s="1062"/>
      <c r="U57" s="1063"/>
      <c r="V57" s="1039"/>
      <c r="W57" s="980"/>
      <c r="X57" s="980"/>
      <c r="Y57" s="980"/>
      <c r="Z57" s="980"/>
    </row>
    <row r="58" spans="1:26" s="981" customFormat="1" ht="15.75">
      <c r="A58" s="1052"/>
      <c r="B58" s="1067" t="s">
        <v>1448</v>
      </c>
      <c r="C58" s="1068"/>
      <c r="D58" s="1069"/>
      <c r="E58" s="1166"/>
      <c r="F58" s="1064">
        <f>+IF($P$2=0,$P58,0)</f>
        <v>0</v>
      </c>
      <c r="G58" s="1065">
        <f>+IF($P$2=0,$Q58,0)</f>
        <v>0</v>
      </c>
      <c r="H58" s="982"/>
      <c r="I58" s="1064">
        <f>+IF(OR($P$2=98,$P$2=42,$P$2=96,$P$2=97),$P58,0)</f>
        <v>0</v>
      </c>
      <c r="J58" s="1065">
        <f>+IF(OR($P$2=98,$P$2=42,$P$2=96,$P$2=97),$Q58,0)</f>
        <v>0</v>
      </c>
      <c r="K58" s="1058"/>
      <c r="L58" s="1065">
        <f>+IF($P$2=33,$Q58,0)</f>
        <v>0</v>
      </c>
      <c r="M58" s="1058"/>
      <c r="N58" s="1095">
        <f>+ROUND(+G58+J58+L58,0)</f>
        <v>0</v>
      </c>
      <c r="O58" s="1060"/>
      <c r="P58" s="1064">
        <f>+ROUND(OTCHET!E287,0)</f>
        <v>0</v>
      </c>
      <c r="Q58" s="1065">
        <f>+ROUND(OTCHET!L287,0)</f>
        <v>0</v>
      </c>
      <c r="R58" s="1009"/>
      <c r="S58" s="1612" t="s">
        <v>1449</v>
      </c>
      <c r="T58" s="1611"/>
      <c r="U58" s="1609"/>
      <c r="V58" s="1039"/>
      <c r="W58" s="980"/>
      <c r="X58" s="980"/>
      <c r="Y58" s="980"/>
      <c r="Z58" s="980"/>
    </row>
    <row r="59" spans="1:26" s="981" customFormat="1" ht="15.75">
      <c r="A59" s="1052"/>
      <c r="B59" s="1073" t="s">
        <v>1450</v>
      </c>
      <c r="C59" s="1074"/>
      <c r="D59" s="1075"/>
      <c r="E59" s="982"/>
      <c r="F59" s="1082">
        <f>+IF($P$2=0,$P59,0)</f>
        <v>0</v>
      </c>
      <c r="G59" s="1083">
        <f>+IF($P$2=0,$Q59,0)</f>
        <v>0</v>
      </c>
      <c r="H59" s="982"/>
      <c r="I59" s="1082">
        <f>+IF(OR($P$2=98,$P$2=42,$P$2=96,$P$2=97),$P59,0)</f>
        <v>0</v>
      </c>
      <c r="J59" s="1083">
        <f>+IF(OR($P$2=98,$P$2=42,$P$2=96,$P$2=97),$Q59,0)</f>
        <v>0</v>
      </c>
      <c r="K59" s="1058"/>
      <c r="L59" s="1083">
        <f>+IF($P$2=33,$Q59,0)</f>
        <v>0</v>
      </c>
      <c r="M59" s="1058"/>
      <c r="N59" s="1084">
        <f>+ROUND(+G59+J59+L59,0)</f>
        <v>0</v>
      </c>
      <c r="O59" s="1060"/>
      <c r="P59" s="1082">
        <f>+ROUND(+OTCHET!E275+OTCHET!E276,0)</f>
        <v>0</v>
      </c>
      <c r="Q59" s="1083">
        <f>+ROUND(+OTCHET!L275+OTCHET!L276,0)</f>
        <v>0</v>
      </c>
      <c r="R59" s="1009"/>
      <c r="S59" s="1610" t="s">
        <v>1451</v>
      </c>
      <c r="T59" s="1631"/>
      <c r="U59" s="1632"/>
      <c r="V59" s="1039"/>
      <c r="W59" s="980"/>
      <c r="X59" s="980"/>
      <c r="Y59" s="980"/>
      <c r="Z59" s="980"/>
    </row>
    <row r="60" spans="1:26" s="981" customFormat="1" ht="15.75">
      <c r="A60" s="1052"/>
      <c r="B60" s="1073" t="s">
        <v>1452</v>
      </c>
      <c r="C60" s="1074"/>
      <c r="D60" s="1075"/>
      <c r="E60" s="982"/>
      <c r="F60" s="1082">
        <f>+IF($P$2=0,$P60,0)</f>
        <v>0</v>
      </c>
      <c r="G60" s="1083">
        <f>+IF($P$2=0,$Q60,0)</f>
        <v>0</v>
      </c>
      <c r="H60" s="982"/>
      <c r="I60" s="1082">
        <f>+IF(OR($P$2=98,$P$2=42,$P$2=96,$P$2=97),$P60,0)</f>
        <v>0</v>
      </c>
      <c r="J60" s="1083">
        <f>+IF(OR($P$2=98,$P$2=42,$P$2=96,$P$2=97),$Q60,0)</f>
        <v>0</v>
      </c>
      <c r="K60" s="1058"/>
      <c r="L60" s="1083">
        <f>+IF($P$2=33,$Q60,0)</f>
        <v>0</v>
      </c>
      <c r="M60" s="1058"/>
      <c r="N60" s="1084">
        <f>+ROUND(+G60+J60+L60,0)</f>
        <v>0</v>
      </c>
      <c r="O60" s="1060"/>
      <c r="P60" s="1082">
        <f>+ROUND(OTCHET!E284,0)</f>
        <v>0</v>
      </c>
      <c r="Q60" s="1083">
        <f>+ROUND(OTCHET!L284,0)</f>
        <v>0</v>
      </c>
      <c r="R60" s="1009"/>
      <c r="S60" s="1610" t="s">
        <v>1453</v>
      </c>
      <c r="T60" s="1631"/>
      <c r="U60" s="1632"/>
      <c r="V60" s="1039"/>
      <c r="W60" s="980"/>
      <c r="X60" s="980"/>
      <c r="Y60" s="980"/>
      <c r="Z60" s="980"/>
    </row>
    <row r="61" spans="1:26" s="981" customFormat="1" ht="15.75">
      <c r="A61" s="1052"/>
      <c r="B61" s="1079" t="s">
        <v>1454</v>
      </c>
      <c r="C61" s="1080"/>
      <c r="D61" s="1081"/>
      <c r="E61" s="982"/>
      <c r="F61" s="1170">
        <f>+IF($P$2=0,$P61,0)</f>
        <v>0</v>
      </c>
      <c r="G61" s="1171">
        <f>+IF($P$2=0,$Q61,0)</f>
        <v>0</v>
      </c>
      <c r="H61" s="982"/>
      <c r="I61" s="1170">
        <f>+IF(OR($P$2=98,$P$2=42,$P$2=96,$P$2=97),$P61,0)</f>
        <v>0</v>
      </c>
      <c r="J61" s="1171">
        <f>+IF(OR($P$2=98,$P$2=42,$P$2=96,$P$2=97),$Q61,0)</f>
        <v>0</v>
      </c>
      <c r="K61" s="1058"/>
      <c r="L61" s="1171">
        <f>+IF($P$2=33,$Q61,0)</f>
        <v>0</v>
      </c>
      <c r="M61" s="1058"/>
      <c r="N61" s="1172">
        <f>+ROUND(+G61+J61+L61,0)</f>
        <v>0</v>
      </c>
      <c r="O61" s="1060"/>
      <c r="P61" s="1170">
        <f>+ROUND(OTCHET!E293,0)</f>
        <v>0</v>
      </c>
      <c r="Q61" s="1171">
        <f>+ROUND(OTCHET!L293,0)</f>
        <v>0</v>
      </c>
      <c r="R61" s="1009"/>
      <c r="S61" s="1636" t="s">
        <v>1455</v>
      </c>
      <c r="T61" s="1637"/>
      <c r="U61" s="1638"/>
      <c r="V61" s="1039"/>
      <c r="W61" s="980"/>
      <c r="X61" s="980"/>
      <c r="Y61" s="980"/>
      <c r="Z61" s="980"/>
    </row>
    <row r="62" spans="1:26" s="981" customFormat="1" ht="15.75">
      <c r="A62" s="1052"/>
      <c r="B62" s="1173" t="s">
        <v>1456</v>
      </c>
      <c r="C62" s="1174"/>
      <c r="D62" s="1175"/>
      <c r="E62" s="982"/>
      <c r="F62" s="1176">
        <f>+IF($P$2=0,$P62,0)</f>
        <v>0</v>
      </c>
      <c r="G62" s="1177">
        <f>+IF($P$2=0,$Q62,0)</f>
        <v>0</v>
      </c>
      <c r="H62" s="982"/>
      <c r="I62" s="1176">
        <f>+IF(OR($P$2=98,$P$2=42,$P$2=96,$P$2=97),$P62,0)</f>
        <v>0</v>
      </c>
      <c r="J62" s="1177">
        <f>+IF(OR($P$2=98,$P$2=42,$P$2=96,$P$2=97),$Q62,0)</f>
        <v>0</v>
      </c>
      <c r="K62" s="1058"/>
      <c r="L62" s="1177">
        <f>+IF($P$2=33,$Q62,0)</f>
        <v>0</v>
      </c>
      <c r="M62" s="1058"/>
      <c r="N62" s="1178">
        <f>+ROUND(+G62+J62+L62,0)</f>
        <v>0</v>
      </c>
      <c r="O62" s="1060"/>
      <c r="P62" s="1176">
        <f>+ROUND(OTCHET!E296,0)</f>
        <v>0</v>
      </c>
      <c r="Q62" s="1177">
        <f>+ROUND(OTCHET!L296,0)</f>
        <v>0</v>
      </c>
      <c r="R62" s="1009"/>
      <c r="S62" s="1179" t="s">
        <v>1457</v>
      </c>
      <c r="T62" s="1180"/>
      <c r="U62" s="1181"/>
      <c r="V62" s="1039"/>
      <c r="W62" s="980"/>
      <c r="X62" s="980"/>
      <c r="Y62" s="980"/>
      <c r="Z62" s="980"/>
    </row>
    <row r="63" spans="1:26" s="981" customFormat="1" ht="15.75">
      <c r="A63" s="1052"/>
      <c r="B63" s="1167" t="s">
        <v>1458</v>
      </c>
      <c r="C63" s="1168"/>
      <c r="D63" s="1169"/>
      <c r="E63" s="982"/>
      <c r="F63" s="1088">
        <f>+ROUND(+SUM(F58:F61),0)</f>
        <v>0</v>
      </c>
      <c r="G63" s="1089">
        <f>+ROUND(+SUM(G58:G61),0)</f>
        <v>0</v>
      </c>
      <c r="H63" s="982"/>
      <c r="I63" s="1088">
        <f>+ROUND(+SUM(I58:I61),0)</f>
        <v>0</v>
      </c>
      <c r="J63" s="1089">
        <f>+ROUND(+SUM(J58:J61),0)</f>
        <v>0</v>
      </c>
      <c r="K63" s="1058"/>
      <c r="L63" s="1089">
        <f>+ROUND(+SUM(L58:L61),0)</f>
        <v>0</v>
      </c>
      <c r="M63" s="1058"/>
      <c r="N63" s="1090">
        <f>+ROUND(+SUM(N58:N61),0)</f>
        <v>0</v>
      </c>
      <c r="O63" s="1060"/>
      <c r="P63" s="1088">
        <f>+ROUND(+SUM(P58:P61),0)</f>
        <v>0</v>
      </c>
      <c r="Q63" s="1089">
        <f>+ROUND(+SUM(Q58:Q61),0)</f>
        <v>0</v>
      </c>
      <c r="R63" s="1009"/>
      <c r="S63" s="1639" t="s">
        <v>1459</v>
      </c>
      <c r="T63" s="1640"/>
      <c r="U63" s="1641"/>
      <c r="V63" s="1039"/>
      <c r="W63" s="980"/>
      <c r="X63" s="980"/>
      <c r="Y63" s="980"/>
      <c r="Z63" s="980"/>
    </row>
    <row r="64" spans="1:26" s="981" customFormat="1" ht="15.75">
      <c r="A64" s="1052"/>
      <c r="B64" s="1061" t="s">
        <v>1460</v>
      </c>
      <c r="C64" s="1062"/>
      <c r="D64" s="1063"/>
      <c r="E64" s="1166"/>
      <c r="F64" s="1082"/>
      <c r="G64" s="1083"/>
      <c r="H64" s="982"/>
      <c r="I64" s="1082"/>
      <c r="J64" s="1083"/>
      <c r="K64" s="1058"/>
      <c r="L64" s="1083"/>
      <c r="M64" s="1058"/>
      <c r="N64" s="1084"/>
      <c r="O64" s="1060"/>
      <c r="P64" s="1082"/>
      <c r="Q64" s="1083"/>
      <c r="R64" s="1009"/>
      <c r="S64" s="1061" t="s">
        <v>1460</v>
      </c>
      <c r="T64" s="1062"/>
      <c r="U64" s="1063"/>
      <c r="V64" s="1039"/>
      <c r="W64" s="980"/>
      <c r="X64" s="980"/>
      <c r="Y64" s="980"/>
      <c r="Z64" s="980"/>
    </row>
    <row r="65" spans="1:26" s="981" customFormat="1" ht="15.75">
      <c r="A65" s="1052"/>
      <c r="B65" s="1067" t="s">
        <v>1461</v>
      </c>
      <c r="C65" s="1068"/>
      <c r="D65" s="1069"/>
      <c r="E65" s="1166"/>
      <c r="F65" s="1064">
        <f>+IF($P$2=0,$P65,0)</f>
        <v>0</v>
      </c>
      <c r="G65" s="1065">
        <f>+IF($P$2=0,$Q65,0)</f>
        <v>0</v>
      </c>
      <c r="H65" s="982"/>
      <c r="I65" s="1064">
        <f>+IF(OR($P$2=98,$P$2=42,$P$2=96,$P$2=97),$P65,0)</f>
        <v>0</v>
      </c>
      <c r="J65" s="1065">
        <f>+IF(OR($P$2=98,$P$2=42,$P$2=96,$P$2=97),$Q65,0)</f>
        <v>0</v>
      </c>
      <c r="K65" s="1058"/>
      <c r="L65" s="1065">
        <f>+IF($P$2=33,$Q65,0)</f>
        <v>0</v>
      </c>
      <c r="M65" s="1058"/>
      <c r="N65" s="1095">
        <f>+ROUND(+G65+J65+L65,0)</f>
        <v>0</v>
      </c>
      <c r="O65" s="1060"/>
      <c r="P65" s="1064">
        <f>+ROUND(OTCHET!E227+OTCHET!E233+SUM(OTCHET!E236:E239),0)</f>
        <v>0</v>
      </c>
      <c r="Q65" s="1065">
        <f>+ROUND(OTCHET!L227+OTCHET!L233+SUM(OTCHET!L236:L239),0)</f>
        <v>0</v>
      </c>
      <c r="R65" s="1009"/>
      <c r="S65" s="1612" t="s">
        <v>1462</v>
      </c>
      <c r="T65" s="1611"/>
      <c r="U65" s="1609"/>
      <c r="V65" s="1039"/>
      <c r="W65" s="980"/>
      <c r="X65" s="980"/>
      <c r="Y65" s="980"/>
      <c r="Z65" s="980"/>
    </row>
    <row r="66" spans="1:26" s="981" customFormat="1" ht="15.75">
      <c r="A66" s="1052"/>
      <c r="B66" s="1079" t="s">
        <v>1463</v>
      </c>
      <c r="C66" s="1080"/>
      <c r="D66" s="1081"/>
      <c r="E66" s="982"/>
      <c r="F66" s="1082">
        <f>+IF($P$2=0,$P66,0)</f>
        <v>0</v>
      </c>
      <c r="G66" s="1083">
        <f>+IF($P$2=0,$Q66,0)</f>
        <v>0</v>
      </c>
      <c r="H66" s="982"/>
      <c r="I66" s="1082">
        <f>+IF(OR($P$2=98,$P$2=42,$P$2=96,$P$2=97),$P66,0)</f>
        <v>0</v>
      </c>
      <c r="J66" s="1083">
        <f>+IF(OR($P$2=98,$P$2=42,$P$2=96,$P$2=97),$Q66,0)</f>
        <v>0</v>
      </c>
      <c r="K66" s="1058"/>
      <c r="L66" s="1083">
        <f>+IF($P$2=33,$Q66,0)</f>
        <v>0</v>
      </c>
      <c r="M66" s="1058"/>
      <c r="N66" s="1084">
        <f>+ROUND(+G66+J66+L66,0)</f>
        <v>0</v>
      </c>
      <c r="O66" s="1060"/>
      <c r="P66" s="1082">
        <f>+ROUND(OTCHET!E240,0)</f>
        <v>0</v>
      </c>
      <c r="Q66" s="1083">
        <f>+ROUND(OTCHET!L240,0)</f>
        <v>0</v>
      </c>
      <c r="R66" s="1009"/>
      <c r="S66" s="1610" t="s">
        <v>1464</v>
      </c>
      <c r="T66" s="1631"/>
      <c r="U66" s="1632"/>
      <c r="V66" s="1039"/>
      <c r="W66" s="980"/>
      <c r="X66" s="980"/>
      <c r="Y66" s="980"/>
      <c r="Z66" s="980"/>
    </row>
    <row r="67" spans="1:26" s="981" customFormat="1" ht="15.75">
      <c r="A67" s="1052"/>
      <c r="B67" s="1167" t="s">
        <v>1465</v>
      </c>
      <c r="C67" s="1168"/>
      <c r="D67" s="1169"/>
      <c r="E67" s="982"/>
      <c r="F67" s="1088">
        <f>+ROUND(+SUM(F65:F66),0)</f>
        <v>0</v>
      </c>
      <c r="G67" s="1089">
        <f>+ROUND(+SUM(G65:G66),0)</f>
        <v>0</v>
      </c>
      <c r="H67" s="982"/>
      <c r="I67" s="1088">
        <f>+ROUND(+SUM(I65:I66),0)</f>
        <v>0</v>
      </c>
      <c r="J67" s="1089">
        <f>+ROUND(+SUM(J65:J66),0)</f>
        <v>0</v>
      </c>
      <c r="K67" s="1058"/>
      <c r="L67" s="1089">
        <f>+ROUND(+SUM(L65:L66),0)</f>
        <v>0</v>
      </c>
      <c r="M67" s="1058"/>
      <c r="N67" s="1090">
        <f>+ROUND(+SUM(N65:N66),0)</f>
        <v>0</v>
      </c>
      <c r="O67" s="1060"/>
      <c r="P67" s="1088">
        <f>+ROUND(+SUM(P65:P66),0)</f>
        <v>0</v>
      </c>
      <c r="Q67" s="1089">
        <f>+ROUND(+SUM(Q65:Q66),0)</f>
        <v>0</v>
      </c>
      <c r="R67" s="1009"/>
      <c r="S67" s="1639" t="s">
        <v>1466</v>
      </c>
      <c r="T67" s="1640"/>
      <c r="U67" s="1641"/>
      <c r="V67" s="1039"/>
      <c r="W67" s="980"/>
      <c r="X67" s="980"/>
      <c r="Y67" s="980"/>
      <c r="Z67" s="980"/>
    </row>
    <row r="68" spans="1:26" s="981" customFormat="1" ht="15.75">
      <c r="A68" s="1052"/>
      <c r="B68" s="1061" t="s">
        <v>1467</v>
      </c>
      <c r="C68" s="1062"/>
      <c r="D68" s="1063"/>
      <c r="E68" s="1166"/>
      <c r="F68" s="1082"/>
      <c r="G68" s="1083"/>
      <c r="H68" s="982"/>
      <c r="I68" s="1082"/>
      <c r="J68" s="1083"/>
      <c r="K68" s="1058"/>
      <c r="L68" s="1083"/>
      <c r="M68" s="1058"/>
      <c r="N68" s="1084"/>
      <c r="O68" s="1060"/>
      <c r="P68" s="1082"/>
      <c r="Q68" s="1083"/>
      <c r="R68" s="1009"/>
      <c r="S68" s="1061" t="s">
        <v>1467</v>
      </c>
      <c r="T68" s="1062"/>
      <c r="U68" s="1063"/>
      <c r="V68" s="1039"/>
      <c r="W68" s="980"/>
      <c r="X68" s="980"/>
      <c r="Y68" s="980"/>
      <c r="Z68" s="980"/>
    </row>
    <row r="69" spans="1:26" s="981" customFormat="1" ht="15.75">
      <c r="A69" s="1052"/>
      <c r="B69" s="1067" t="s">
        <v>1468</v>
      </c>
      <c r="C69" s="1068"/>
      <c r="D69" s="1069"/>
      <c r="E69" s="1166"/>
      <c r="F69" s="1064">
        <f>+IF($P$2=0,$P69,0)</f>
        <v>0</v>
      </c>
      <c r="G69" s="1065">
        <f>+IF($P$2=0,$Q69,0)</f>
        <v>0</v>
      </c>
      <c r="H69" s="982"/>
      <c r="I69" s="1064">
        <f>+IF(OR($P$2=98,$P$2=42,$P$2=96,$P$2=97),$P69,0)</f>
        <v>0</v>
      </c>
      <c r="J69" s="1065">
        <f>+IF(OR($P$2=98,$P$2=42,$P$2=96,$P$2=97),$Q69,0)</f>
        <v>0</v>
      </c>
      <c r="K69" s="1058"/>
      <c r="L69" s="1065">
        <f>+IF($P$2=33,$Q69,0)</f>
        <v>0</v>
      </c>
      <c r="M69" s="1058"/>
      <c r="N69" s="1095">
        <f>+ROUND(+G69+J69+L69,0)</f>
        <v>0</v>
      </c>
      <c r="O69" s="1060"/>
      <c r="P69" s="1064">
        <f>+ROUND(+SUM(OTCHET!E255:E258)+IF(+OR(OTCHET!$F$12=5500,OTCHET!$F$12=5600),+OTCHET!E297,0),0)</f>
        <v>0</v>
      </c>
      <c r="Q69" s="1065">
        <f>+ROUND(+SUM(OTCHET!L255:L258)+IF(+OR(OTCHET!$F$12=5500,OTCHET!$F$12=5600),+OTCHET!L297,0),0)</f>
        <v>0</v>
      </c>
      <c r="R69" s="1009"/>
      <c r="S69" s="1612" t="s">
        <v>1469</v>
      </c>
      <c r="T69" s="1611"/>
      <c r="U69" s="1609"/>
      <c r="V69" s="1039"/>
      <c r="W69" s="980"/>
      <c r="X69" s="980"/>
      <c r="Y69" s="980"/>
      <c r="Z69" s="980"/>
    </row>
    <row r="70" spans="1:26" s="981" customFormat="1" ht="15.75">
      <c r="A70" s="1052"/>
      <c r="B70" s="1079" t="s">
        <v>1470</v>
      </c>
      <c r="C70" s="1080"/>
      <c r="D70" s="1081"/>
      <c r="E70" s="982"/>
      <c r="F70" s="1082">
        <f>+IF($P$2=0,$P70,0)</f>
        <v>0</v>
      </c>
      <c r="G70" s="1083">
        <f>+IF($P$2=0,$Q70,0)</f>
        <v>0</v>
      </c>
      <c r="H70" s="982"/>
      <c r="I70" s="1082">
        <f>+IF(OR($P$2=98,$P$2=42,$P$2=96,$P$2=97),$P70,0)</f>
        <v>0</v>
      </c>
      <c r="J70" s="1083">
        <f>+IF(OR($P$2=98,$P$2=42,$P$2=96,$P$2=97),$Q70,0)</f>
        <v>0</v>
      </c>
      <c r="K70" s="1058"/>
      <c r="L70" s="1083">
        <f>+IF($P$2=33,$Q70,0)</f>
        <v>0</v>
      </c>
      <c r="M70" s="1058"/>
      <c r="N70" s="1084">
        <f>+ROUND(+G70+J70+L70,0)</f>
        <v>0</v>
      </c>
      <c r="O70" s="1060"/>
      <c r="P70" s="1082">
        <f>+ROUND(+OTCHET!E292,0)</f>
        <v>0</v>
      </c>
      <c r="Q70" s="1083">
        <f>+ROUND(+OTCHET!L292,0)</f>
        <v>0</v>
      </c>
      <c r="R70" s="1009"/>
      <c r="S70" s="1610" t="s">
        <v>1471</v>
      </c>
      <c r="T70" s="1631"/>
      <c r="U70" s="1632"/>
      <c r="V70" s="1039"/>
      <c r="W70" s="980"/>
      <c r="X70" s="980"/>
      <c r="Y70" s="980"/>
      <c r="Z70" s="980"/>
    </row>
    <row r="71" spans="1:26" s="981" customFormat="1" ht="15.75">
      <c r="A71" s="1052"/>
      <c r="B71" s="1167" t="s">
        <v>1472</v>
      </c>
      <c r="C71" s="1168"/>
      <c r="D71" s="1169"/>
      <c r="E71" s="982"/>
      <c r="F71" s="1088">
        <f>+ROUND(+SUM(F69:F70),0)</f>
        <v>0</v>
      </c>
      <c r="G71" s="1089">
        <f>+ROUND(+SUM(G69:G70),0)</f>
        <v>0</v>
      </c>
      <c r="H71" s="982"/>
      <c r="I71" s="1088">
        <f>+ROUND(+SUM(I69:I70),0)</f>
        <v>0</v>
      </c>
      <c r="J71" s="1089">
        <f>+ROUND(+SUM(J69:J70),0)</f>
        <v>0</v>
      </c>
      <c r="K71" s="1058"/>
      <c r="L71" s="1089">
        <f>+ROUND(+SUM(L69:L70),0)</f>
        <v>0</v>
      </c>
      <c r="M71" s="1058"/>
      <c r="N71" s="1090">
        <f>+ROUND(+SUM(N69:N70),0)</f>
        <v>0</v>
      </c>
      <c r="O71" s="1060"/>
      <c r="P71" s="1088">
        <f>+ROUND(+SUM(P69:P70),0)</f>
        <v>0</v>
      </c>
      <c r="Q71" s="1089">
        <f>+ROUND(+SUM(Q69:Q70),0)</f>
        <v>0</v>
      </c>
      <c r="R71" s="1009"/>
      <c r="S71" s="1639" t="s">
        <v>1473</v>
      </c>
      <c r="T71" s="1640"/>
      <c r="U71" s="1641"/>
      <c r="V71" s="1039"/>
      <c r="W71" s="980"/>
      <c r="X71" s="980"/>
      <c r="Y71" s="980"/>
      <c r="Z71" s="980"/>
    </row>
    <row r="72" spans="1:26" s="981" customFormat="1" ht="15.75">
      <c r="A72" s="1052"/>
      <c r="B72" s="1061" t="s">
        <v>1474</v>
      </c>
      <c r="C72" s="1062"/>
      <c r="D72" s="1063"/>
      <c r="E72" s="1166"/>
      <c r="F72" s="1082"/>
      <c r="G72" s="1083"/>
      <c r="H72" s="982"/>
      <c r="I72" s="1082"/>
      <c r="J72" s="1083"/>
      <c r="K72" s="1058"/>
      <c r="L72" s="1083"/>
      <c r="M72" s="1058"/>
      <c r="N72" s="1084"/>
      <c r="O72" s="1060"/>
      <c r="P72" s="1082"/>
      <c r="Q72" s="1083"/>
      <c r="R72" s="1009"/>
      <c r="S72" s="1061" t="s">
        <v>1474</v>
      </c>
      <c r="T72" s="1062"/>
      <c r="U72" s="1063"/>
      <c r="V72" s="1039"/>
      <c r="W72" s="980"/>
      <c r="X72" s="980"/>
      <c r="Y72" s="980"/>
      <c r="Z72" s="980"/>
    </row>
    <row r="73" spans="1:26" s="981" customFormat="1" ht="15.75">
      <c r="A73" s="1052"/>
      <c r="B73" s="1067" t="s">
        <v>1475</v>
      </c>
      <c r="C73" s="1068"/>
      <c r="D73" s="1069"/>
      <c r="E73" s="1166"/>
      <c r="F73" s="1064">
        <f>+IF($P$2=0,$P73,0)</f>
        <v>0</v>
      </c>
      <c r="G73" s="1065">
        <f>+IF($P$2=0,$Q73,0)</f>
        <v>0</v>
      </c>
      <c r="H73" s="982"/>
      <c r="I73" s="1064">
        <f>+IF(OR($P$2=98,$P$2=42,$P$2=96,$P$2=97),$P73,0)</f>
        <v>0</v>
      </c>
      <c r="J73" s="1065">
        <f>+IF(OR($P$2=98,$P$2=42,$P$2=96,$P$2=97),$Q73,0)</f>
        <v>0</v>
      </c>
      <c r="K73" s="1058"/>
      <c r="L73" s="1065">
        <f>+IF($P$2=33,$Q73,0)</f>
        <v>0</v>
      </c>
      <c r="M73" s="1058"/>
      <c r="N73" s="1095">
        <f>+ROUND(+G73+J73+L73,0)</f>
        <v>0</v>
      </c>
      <c r="O73" s="1060"/>
      <c r="P73" s="1064">
        <f>+ROUND(+OTCHET!E249+OTCHET!E265+OTCHET!E269+OTCHET!E270+OTCHET!E273,0)</f>
        <v>0</v>
      </c>
      <c r="Q73" s="1065">
        <f>+ROUND(+OTCHET!L249+OTCHET!L265+OTCHET!L269+OTCHET!L270+OTCHET!L273,0)</f>
        <v>0</v>
      </c>
      <c r="R73" s="1009"/>
      <c r="S73" s="1612" t="s">
        <v>1476</v>
      </c>
      <c r="T73" s="1611"/>
      <c r="U73" s="1609"/>
      <c r="V73" s="1039"/>
      <c r="W73" s="980"/>
      <c r="X73" s="980"/>
      <c r="Y73" s="980"/>
      <c r="Z73" s="980"/>
    </row>
    <row r="74" spans="1:26" s="981" customFormat="1" ht="15.75">
      <c r="A74" s="1052"/>
      <c r="B74" s="1079" t="s">
        <v>1477</v>
      </c>
      <c r="C74" s="1080"/>
      <c r="D74" s="1081"/>
      <c r="E74" s="982"/>
      <c r="F74" s="1082">
        <f>+IF($P$2=0,$P74,0)</f>
        <v>0</v>
      </c>
      <c r="G74" s="1083">
        <f>+IF($P$2=0,$Q74,0)</f>
        <v>0</v>
      </c>
      <c r="H74" s="982"/>
      <c r="I74" s="1082">
        <f>+IF(OR($P$2=98,$P$2=42,$P$2=96,$P$2=97),$P74,0)</f>
        <v>0</v>
      </c>
      <c r="J74" s="1083">
        <f>+IF(OR($P$2=98,$P$2=42,$P$2=96,$P$2=97),$Q74,0)</f>
        <v>0</v>
      </c>
      <c r="K74" s="1058"/>
      <c r="L74" s="1083">
        <f>+IF($P$2=33,$Q74,0)</f>
        <v>0</v>
      </c>
      <c r="M74" s="1058"/>
      <c r="N74" s="1084">
        <f>+ROUND(+G74+J74+L74,0)</f>
        <v>0</v>
      </c>
      <c r="O74" s="1060"/>
      <c r="P74" s="1082">
        <f>+ROUND(OTCHET!E274+OTCHET!E288-OTCHET!E292,0)</f>
        <v>0</v>
      </c>
      <c r="Q74" s="1083">
        <f>+ROUND(OTCHET!L274+OTCHET!L288-OTCHET!L292,0)</f>
        <v>0</v>
      </c>
      <c r="R74" s="1009"/>
      <c r="S74" s="1610" t="s">
        <v>1478</v>
      </c>
      <c r="T74" s="1631"/>
      <c r="U74" s="1632"/>
      <c r="V74" s="1039"/>
      <c r="W74" s="980"/>
      <c r="X74" s="980"/>
      <c r="Y74" s="980"/>
      <c r="Z74" s="980"/>
    </row>
    <row r="75" spans="1:26" s="981" customFormat="1" ht="15.75">
      <c r="A75" s="1052"/>
      <c r="B75" s="1167" t="s">
        <v>1479</v>
      </c>
      <c r="C75" s="1168"/>
      <c r="D75" s="1169"/>
      <c r="E75" s="982"/>
      <c r="F75" s="1088">
        <f>+ROUND(+SUM(F73:F74),0)</f>
        <v>0</v>
      </c>
      <c r="G75" s="1089">
        <f>+ROUND(+SUM(G73:G74),0)</f>
        <v>0</v>
      </c>
      <c r="H75" s="982"/>
      <c r="I75" s="1088">
        <f>+ROUND(+SUM(I73:I74),0)</f>
        <v>0</v>
      </c>
      <c r="J75" s="1089">
        <f>+ROUND(+SUM(J73:J74),0)</f>
        <v>0</v>
      </c>
      <c r="K75" s="1058"/>
      <c r="L75" s="1089">
        <f>+ROUND(+SUM(L73:L74),0)</f>
        <v>0</v>
      </c>
      <c r="M75" s="1058"/>
      <c r="N75" s="1090">
        <f>+ROUND(+SUM(N73:N74),0)</f>
        <v>0</v>
      </c>
      <c r="O75" s="1060"/>
      <c r="P75" s="1088">
        <f>+ROUND(+SUM(P73:P74),0)</f>
        <v>0</v>
      </c>
      <c r="Q75" s="1089">
        <f>+ROUND(+SUM(Q73:Q74),0)</f>
        <v>0</v>
      </c>
      <c r="R75" s="1009"/>
      <c r="S75" s="1639" t="s">
        <v>1480</v>
      </c>
      <c r="T75" s="1640"/>
      <c r="U75" s="1641"/>
      <c r="V75" s="1039"/>
      <c r="W75" s="980"/>
      <c r="X75" s="980"/>
      <c r="Y75" s="980"/>
      <c r="Z75" s="980"/>
    </row>
    <row r="76" spans="1:26" s="981" customFormat="1" ht="6.75" customHeight="1">
      <c r="A76" s="1052"/>
      <c r="B76" s="1182"/>
      <c r="C76" s="1183"/>
      <c r="D76" s="1184"/>
      <c r="E76" s="982"/>
      <c r="F76" s="1082"/>
      <c r="G76" s="1083"/>
      <c r="H76" s="982"/>
      <c r="I76" s="1082"/>
      <c r="J76" s="1083"/>
      <c r="K76" s="1058"/>
      <c r="L76" s="1083"/>
      <c r="M76" s="1058"/>
      <c r="N76" s="1084"/>
      <c r="O76" s="1060"/>
      <c r="P76" s="1082"/>
      <c r="Q76" s="1083"/>
      <c r="R76" s="1009"/>
      <c r="S76" s="1185"/>
      <c r="T76" s="1186"/>
      <c r="U76" s="1187"/>
      <c r="V76" s="1039"/>
      <c r="W76" s="980"/>
      <c r="X76" s="980"/>
      <c r="Y76" s="980"/>
      <c r="Z76" s="980"/>
    </row>
    <row r="77" spans="1:26" s="981" customFormat="1" ht="16.5" thickBot="1">
      <c r="A77" s="1052"/>
      <c r="B77" s="1188" t="s">
        <v>1481</v>
      </c>
      <c r="C77" s="1189"/>
      <c r="D77" s="1190"/>
      <c r="E77" s="982"/>
      <c r="F77" s="1162">
        <f>+ROUND(F56+F63+F67+F71+F75,0)</f>
        <v>0</v>
      </c>
      <c r="G77" s="1163">
        <f>+ROUND(G56+G63+G67+G71+G75,0)</f>
        <v>0</v>
      </c>
      <c r="H77" s="982"/>
      <c r="I77" s="1162">
        <f>+ROUND(I56+I63+I67+I71+I75,0)</f>
        <v>0</v>
      </c>
      <c r="J77" s="1163">
        <f>+ROUND(J56+J63+J67+J71+J75,0)</f>
        <v>0</v>
      </c>
      <c r="K77" s="1058"/>
      <c r="L77" s="1163">
        <f>+ROUND(L56+L63+L67+L71+L75,0)</f>
        <v>0</v>
      </c>
      <c r="M77" s="1058"/>
      <c r="N77" s="1164">
        <f>+ROUND(N56+N63+N67+N71+N75,0)</f>
        <v>0</v>
      </c>
      <c r="O77" s="1060"/>
      <c r="P77" s="1162">
        <f>+ROUND(P56+P63+P67+P71+P75,0)</f>
        <v>0</v>
      </c>
      <c r="Q77" s="1163">
        <f>+ROUND(Q56+Q63+Q67+Q71+Q75,0)</f>
        <v>0</v>
      </c>
      <c r="R77" s="1009"/>
      <c r="S77" s="1654" t="s">
        <v>1482</v>
      </c>
      <c r="T77" s="1655"/>
      <c r="U77" s="1656"/>
      <c r="V77" s="1191"/>
      <c r="W77" s="1192"/>
      <c r="X77" s="1193"/>
      <c r="Y77" s="1192"/>
      <c r="Z77" s="1192"/>
    </row>
    <row r="78" spans="1:26" s="981" customFormat="1" ht="15.75">
      <c r="A78" s="1052"/>
      <c r="B78" s="1053" t="s">
        <v>1483</v>
      </c>
      <c r="C78" s="1054"/>
      <c r="D78" s="1055"/>
      <c r="E78" s="982"/>
      <c r="F78" s="1064"/>
      <c r="G78" s="1065"/>
      <c r="H78" s="982"/>
      <c r="I78" s="1064"/>
      <c r="J78" s="1065"/>
      <c r="K78" s="1058"/>
      <c r="L78" s="1065"/>
      <c r="M78" s="1058"/>
      <c r="N78" s="1095"/>
      <c r="O78" s="1060"/>
      <c r="P78" s="1064"/>
      <c r="Q78" s="1065"/>
      <c r="R78" s="1009"/>
      <c r="S78" s="1053" t="s">
        <v>1483</v>
      </c>
      <c r="T78" s="1054"/>
      <c r="U78" s="1055"/>
      <c r="V78" s="1039"/>
      <c r="W78" s="980"/>
      <c r="X78" s="980"/>
      <c r="Y78" s="980"/>
      <c r="Z78" s="980"/>
    </row>
    <row r="79" spans="1:26" s="981" customFormat="1" ht="15.75">
      <c r="A79" s="1052"/>
      <c r="B79" s="1067" t="s">
        <v>1484</v>
      </c>
      <c r="C79" s="1068"/>
      <c r="D79" s="1069"/>
      <c r="E79" s="982"/>
      <c r="F79" s="1070">
        <f>+IF($P$2=0,$P79,0)</f>
        <v>0</v>
      </c>
      <c r="G79" s="1071">
        <f>+IF($P$2=0,$Q79,0)</f>
        <v>0</v>
      </c>
      <c r="H79" s="982"/>
      <c r="I79" s="1070">
        <f>+IF(OR($P$2=98,$P$2=42,$P$2=96,$P$2=97),$P79,0)</f>
        <v>0</v>
      </c>
      <c r="J79" s="1071">
        <f>+IF(OR($P$2=98,$P$2=42,$P$2=96,$P$2=97),$Q79,0)</f>
        <v>0</v>
      </c>
      <c r="K79" s="1058"/>
      <c r="L79" s="1071">
        <f>+IF($P$2=33,$Q79,0)</f>
        <v>0</v>
      </c>
      <c r="M79" s="1058"/>
      <c r="N79" s="1072">
        <f>+ROUND(+G79+J79+L79,0)</f>
        <v>0</v>
      </c>
      <c r="O79" s="1060"/>
      <c r="P79" s="1070">
        <f>+ROUND(OTCHET!E419,0)</f>
        <v>0</v>
      </c>
      <c r="Q79" s="1071">
        <f>+ROUND(OTCHET!L419,0)</f>
        <v>0</v>
      </c>
      <c r="R79" s="1009"/>
      <c r="S79" s="1612" t="s">
        <v>1485</v>
      </c>
      <c r="T79" s="1611"/>
      <c r="U79" s="1609"/>
      <c r="V79" s="1039"/>
      <c r="W79" s="980"/>
      <c r="X79" s="980"/>
      <c r="Y79" s="980"/>
      <c r="Z79" s="980"/>
    </row>
    <row r="80" spans="1:26" s="981" customFormat="1" ht="15.75">
      <c r="A80" s="1052"/>
      <c r="B80" s="1079" t="s">
        <v>1486</v>
      </c>
      <c r="C80" s="1080"/>
      <c r="D80" s="1081"/>
      <c r="E80" s="982"/>
      <c r="F80" s="1082">
        <f>+IF($P$2=0,$P80,0)</f>
        <v>0</v>
      </c>
      <c r="G80" s="1083">
        <f>+IF($P$2=0,$Q80,0)</f>
        <v>0</v>
      </c>
      <c r="H80" s="982"/>
      <c r="I80" s="1082">
        <f>+IF(OR($P$2=98,$P$2=42,$P$2=96,$P$2=97),$P80,0)</f>
        <v>0</v>
      </c>
      <c r="J80" s="1083">
        <f>+IF(OR($P$2=98,$P$2=42,$P$2=96,$P$2=97),$Q80,0)</f>
        <v>0</v>
      </c>
      <c r="K80" s="1058"/>
      <c r="L80" s="1083">
        <f>+IF($P$2=33,$Q80,0)</f>
        <v>0</v>
      </c>
      <c r="M80" s="1058"/>
      <c r="N80" s="1084">
        <f>+ROUND(+G80+J80+L80,0)</f>
        <v>0</v>
      </c>
      <c r="O80" s="1060"/>
      <c r="P80" s="1082">
        <f>+ROUND(OTCHET!E429,0)</f>
        <v>0</v>
      </c>
      <c r="Q80" s="1083">
        <f>+ROUND(OTCHET!L429,0)</f>
        <v>0</v>
      </c>
      <c r="R80" s="1009"/>
      <c r="S80" s="1610" t="s">
        <v>1487</v>
      </c>
      <c r="T80" s="1631"/>
      <c r="U80" s="1632"/>
      <c r="V80" s="1039"/>
      <c r="W80" s="980"/>
      <c r="X80" s="980"/>
      <c r="Y80" s="980"/>
      <c r="Z80" s="980"/>
    </row>
    <row r="81" spans="1:26" s="981" customFormat="1" ht="16.5" thickBot="1">
      <c r="A81" s="1052"/>
      <c r="B81" s="1194" t="s">
        <v>1488</v>
      </c>
      <c r="C81" s="1195"/>
      <c r="D81" s="1196"/>
      <c r="E81" s="982"/>
      <c r="F81" s="1197">
        <f>+ROUND(F79+F80,0)</f>
        <v>0</v>
      </c>
      <c r="G81" s="1198">
        <f>+ROUND(G79+G80,0)</f>
        <v>0</v>
      </c>
      <c r="H81" s="982"/>
      <c r="I81" s="1197">
        <f>+ROUND(I79+I80,0)</f>
        <v>0</v>
      </c>
      <c r="J81" s="1198">
        <f>+ROUND(J79+J80,0)</f>
        <v>0</v>
      </c>
      <c r="K81" s="1058"/>
      <c r="L81" s="1198">
        <f>+ROUND(L79+L80,0)</f>
        <v>0</v>
      </c>
      <c r="M81" s="1058"/>
      <c r="N81" s="1199">
        <f>+ROUND(N79+N80,0)</f>
        <v>0</v>
      </c>
      <c r="O81" s="1060"/>
      <c r="P81" s="1197">
        <f>+ROUND(P79+P80,0)</f>
        <v>0</v>
      </c>
      <c r="Q81" s="1198">
        <f>+ROUND(Q79+Q80,0)</f>
        <v>0</v>
      </c>
      <c r="R81" s="1009"/>
      <c r="S81" s="1657" t="s">
        <v>1489</v>
      </c>
      <c r="T81" s="1658"/>
      <c r="U81" s="1659"/>
      <c r="V81" s="1191"/>
      <c r="W81" s="1192"/>
      <c r="X81" s="1193"/>
      <c r="Y81" s="1192"/>
      <c r="Z81" s="1192"/>
    </row>
    <row r="82" spans="1:26" s="981" customFormat="1" ht="15.75" customHeight="1" thickBot="1">
      <c r="A82" s="1052"/>
      <c r="B82" s="1660">
        <f>+IF(+SUM(F82:N82)=0,0,"Контрола: дефицит/излишък = финансиране с обратен знак (Г. + Д. = 0)")</f>
        <v>0</v>
      </c>
      <c r="C82" s="1661"/>
      <c r="D82" s="1662"/>
      <c r="E82" s="982"/>
      <c r="F82" s="1200">
        <f>+ROUND(F83,0)+ROUND(F84,0)</f>
        <v>0</v>
      </c>
      <c r="G82" s="1201">
        <f>+ROUND(G83,0)+ROUND(G84,0)</f>
        <v>0</v>
      </c>
      <c r="H82" s="982"/>
      <c r="I82" s="1200">
        <f>+ROUND(I83,0)+ROUND(I84,0)</f>
        <v>0</v>
      </c>
      <c r="J82" s="1201">
        <f>+ROUND(J83,0)+ROUND(J84,0)</f>
        <v>0</v>
      </c>
      <c r="K82" s="982"/>
      <c r="L82" s="1201">
        <f>+ROUND(L83,0)+ROUND(L84,0)</f>
        <v>0</v>
      </c>
      <c r="M82" s="982"/>
      <c r="N82" s="1202">
        <f>+ROUND(N83,0)+ROUND(N84,0)</f>
        <v>0</v>
      </c>
      <c r="O82" s="1203"/>
      <c r="P82" s="1200">
        <f>+ROUND(P83,0)+ROUND(P84,0)</f>
        <v>0</v>
      </c>
      <c r="Q82" s="1201">
        <f>+ROUND(Q83,0)+ROUND(Q84,0)</f>
        <v>0</v>
      </c>
      <c r="R82" s="1009"/>
      <c r="S82" s="1204"/>
      <c r="T82" s="1205"/>
      <c r="U82" s="1206"/>
      <c r="V82" s="1039"/>
      <c r="W82" s="980"/>
      <c r="X82" s="980"/>
      <c r="Y82" s="980"/>
      <c r="Z82" s="980"/>
    </row>
    <row r="83" spans="1:26" s="981" customFormat="1" ht="19.5" thickTop="1">
      <c r="A83" s="1052"/>
      <c r="B83" s="1207" t="s">
        <v>1490</v>
      </c>
      <c r="C83" s="1208"/>
      <c r="D83" s="1209"/>
      <c r="E83" s="982"/>
      <c r="F83" s="1210">
        <f>+ROUND(F48,0)-ROUND(F77,0)+ROUND(F81,0)</f>
        <v>0</v>
      </c>
      <c r="G83" s="1211">
        <f>+ROUND(G48,0)-ROUND(G77,0)+ROUND(G81,0)</f>
        <v>0</v>
      </c>
      <c r="H83" s="982"/>
      <c r="I83" s="1210">
        <f>+ROUND(I48,0)-ROUND(I77,0)+ROUND(I81,0)</f>
        <v>0</v>
      </c>
      <c r="J83" s="1211">
        <f>+ROUND(J48,0)-ROUND(J77,0)+ROUND(J81,0)</f>
        <v>0</v>
      </c>
      <c r="K83" s="1058"/>
      <c r="L83" s="1211">
        <f>+ROUND(L48,0)-ROUND(L77,0)+ROUND(L81,0)</f>
        <v>0</v>
      </c>
      <c r="M83" s="1058"/>
      <c r="N83" s="1212">
        <f>+ROUND(N48,0)-ROUND(N77,0)+ROUND(N81,0)</f>
        <v>0</v>
      </c>
      <c r="O83" s="1213"/>
      <c r="P83" s="1210">
        <f>+ROUND(P48,0)-ROUND(P77,0)+ROUND(P81,0)</f>
        <v>0</v>
      </c>
      <c r="Q83" s="1211">
        <f>+ROUND(Q48,0)-ROUND(Q77,0)+ROUND(Q81,0)</f>
        <v>0</v>
      </c>
      <c r="R83" s="1009"/>
      <c r="S83" s="1207" t="s">
        <v>1490</v>
      </c>
      <c r="T83" s="1208"/>
      <c r="U83" s="1209"/>
      <c r="V83" s="1191"/>
      <c r="W83" s="1192"/>
      <c r="X83" s="1193"/>
      <c r="Y83" s="1192"/>
      <c r="Z83" s="1192"/>
    </row>
    <row r="84" spans="1:26" s="981" customFormat="1" ht="19.5" thickBot="1">
      <c r="A84" s="1052"/>
      <c r="B84" s="1214" t="s">
        <v>1491</v>
      </c>
      <c r="C84" s="1215"/>
      <c r="D84" s="1216"/>
      <c r="E84" s="1217"/>
      <c r="F84" s="1218">
        <f>+ROUND(F101,0)+ROUND(F120,0)+ROUND(F127,0)-ROUND(F132,0)</f>
        <v>0</v>
      </c>
      <c r="G84" s="1219">
        <f>+ROUND(G101,0)+ROUND(G120,0)+ROUND(G127,0)-ROUND(G132,0)</f>
        <v>0</v>
      </c>
      <c r="H84" s="982"/>
      <c r="I84" s="1218">
        <f>+ROUND(I101,0)+ROUND(I120,0)+ROUND(I127,0)-ROUND(I132,0)</f>
        <v>0</v>
      </c>
      <c r="J84" s="1219">
        <f>+ROUND(J101,0)+ROUND(J120,0)+ROUND(J127,0)-ROUND(J132,0)</f>
        <v>0</v>
      </c>
      <c r="K84" s="1058"/>
      <c r="L84" s="1219">
        <f>+ROUND(L101,0)+ROUND(L120,0)+ROUND(L127,0)-ROUND(L132,0)</f>
        <v>0</v>
      </c>
      <c r="M84" s="1058"/>
      <c r="N84" s="1220">
        <f>+ROUND(N101,0)+ROUND(N120,0)+ROUND(N127,0)-ROUND(N132,0)</f>
        <v>0</v>
      </c>
      <c r="O84" s="1213"/>
      <c r="P84" s="1218">
        <f>+ROUND(P101,0)+ROUND(P120,0)+ROUND(P127,0)-ROUND(P132,0)</f>
        <v>0</v>
      </c>
      <c r="Q84" s="1219">
        <f>+ROUND(Q101,0)+ROUND(Q120,0)+ROUND(Q127,0)-ROUND(Q132,0)</f>
        <v>0</v>
      </c>
      <c r="R84" s="1009"/>
      <c r="S84" s="1214" t="s">
        <v>1491</v>
      </c>
      <c r="T84" s="1215"/>
      <c r="U84" s="1216"/>
      <c r="V84" s="1191"/>
      <c r="W84" s="1192"/>
      <c r="X84" s="1193"/>
      <c r="Y84" s="1192"/>
      <c r="Z84" s="1192"/>
    </row>
    <row r="85" spans="1:26" s="981" customFormat="1" ht="16.5" thickTop="1">
      <c r="A85" s="1052"/>
      <c r="B85" s="1053" t="s">
        <v>1492</v>
      </c>
      <c r="C85" s="1054"/>
      <c r="D85" s="1055"/>
      <c r="E85" s="982"/>
      <c r="F85" s="1056"/>
      <c r="G85" s="1057"/>
      <c r="H85" s="982"/>
      <c r="I85" s="1056"/>
      <c r="J85" s="1057"/>
      <c r="K85" s="1058"/>
      <c r="L85" s="1057"/>
      <c r="M85" s="1058"/>
      <c r="N85" s="1091"/>
      <c r="O85" s="1060"/>
      <c r="P85" s="1056"/>
      <c r="Q85" s="1057"/>
      <c r="R85" s="1009"/>
      <c r="S85" s="1053" t="s">
        <v>1492</v>
      </c>
      <c r="T85" s="1054"/>
      <c r="U85" s="1055"/>
      <c r="V85" s="1039"/>
      <c r="W85" s="980"/>
      <c r="X85" s="980"/>
      <c r="Y85" s="980"/>
      <c r="Z85" s="980"/>
    </row>
    <row r="86" spans="1:26" s="981" customFormat="1" ht="15.75">
      <c r="A86" s="1052"/>
      <c r="B86" s="1221" t="s">
        <v>1493</v>
      </c>
      <c r="C86" s="1222"/>
      <c r="D86" s="1223"/>
      <c r="E86" s="982"/>
      <c r="F86" s="1070"/>
      <c r="G86" s="1071"/>
      <c r="H86" s="982"/>
      <c r="I86" s="1070"/>
      <c r="J86" s="1071"/>
      <c r="K86" s="1058"/>
      <c r="L86" s="1071"/>
      <c r="M86" s="1058"/>
      <c r="N86" s="1072"/>
      <c r="O86" s="1060"/>
      <c r="P86" s="1070"/>
      <c r="Q86" s="1071"/>
      <c r="R86" s="1009"/>
      <c r="S86" s="1221" t="s">
        <v>1493</v>
      </c>
      <c r="T86" s="1222"/>
      <c r="U86" s="1223"/>
      <c r="V86" s="1039"/>
      <c r="W86" s="980"/>
      <c r="X86" s="980"/>
      <c r="Y86" s="980"/>
      <c r="Z86" s="980"/>
    </row>
    <row r="87" spans="1:26" s="981" customFormat="1" ht="15.75">
      <c r="A87" s="1052"/>
      <c r="B87" s="1073" t="s">
        <v>1494</v>
      </c>
      <c r="C87" s="1074"/>
      <c r="D87" s="1075"/>
      <c r="E87" s="982"/>
      <c r="F87" s="1076">
        <f>+IF($P$2=0,$P87,0)</f>
        <v>0</v>
      </c>
      <c r="G87" s="1077">
        <f>+IF($P$2=0,$Q87,0)</f>
        <v>0</v>
      </c>
      <c r="H87" s="982"/>
      <c r="I87" s="1076">
        <f>+IF(OR($P$2=98,$P$2=42,$P$2=96,$P$2=97),$P87,0)</f>
        <v>0</v>
      </c>
      <c r="J87" s="1077">
        <f>+IF(OR($P$2=98,$P$2=42,$P$2=96,$P$2=97),$Q87,0)</f>
        <v>0</v>
      </c>
      <c r="K87" s="1058"/>
      <c r="L87" s="1077">
        <f>+IF($P$2=33,$Q87,0)</f>
        <v>0</v>
      </c>
      <c r="M87" s="1058"/>
      <c r="N87" s="1078">
        <f>+ROUND(+G87+J87+L87,0)</f>
        <v>0</v>
      </c>
      <c r="O87" s="1060"/>
      <c r="P87" s="1076">
        <f>+ROUND(+OTCHET!E462+OTCHET!E463,0)</f>
        <v>0</v>
      </c>
      <c r="Q87" s="1077">
        <f>+ROUND(+OTCHET!L462+OTCHET!L463,0)</f>
        <v>0</v>
      </c>
      <c r="R87" s="1009"/>
      <c r="S87" s="1612" t="s">
        <v>1495</v>
      </c>
      <c r="T87" s="1611"/>
      <c r="U87" s="1609"/>
      <c r="V87" s="1039"/>
      <c r="W87" s="980"/>
      <c r="X87" s="980"/>
      <c r="Y87" s="980"/>
      <c r="Z87" s="980"/>
    </row>
    <row r="88" spans="1:26" s="981" customFormat="1" ht="15.75">
      <c r="A88" s="1052"/>
      <c r="B88" s="1079" t="s">
        <v>1496</v>
      </c>
      <c r="C88" s="1080"/>
      <c r="D88" s="1081"/>
      <c r="E88" s="982"/>
      <c r="F88" s="1082">
        <f>+IF($P$2=0,$P88,0)</f>
        <v>0</v>
      </c>
      <c r="G88" s="1083">
        <f>+IF($P$2=0,$Q88,0)</f>
        <v>0</v>
      </c>
      <c r="H88" s="982"/>
      <c r="I88" s="1082">
        <f>+IF(OR($P$2=98,$P$2=42,$P$2=96,$P$2=97),$P88,0)</f>
        <v>0</v>
      </c>
      <c r="J88" s="1083">
        <f>+IF(OR($P$2=98,$P$2=42,$P$2=96,$P$2=97),$Q88,0)</f>
        <v>0</v>
      </c>
      <c r="K88" s="1058"/>
      <c r="L88" s="1083">
        <f>+IF($P$2=33,$Q88,0)</f>
        <v>0</v>
      </c>
      <c r="M88" s="1058"/>
      <c r="N88" s="1084">
        <f>+ROUND(+G88+J88+L88,0)</f>
        <v>0</v>
      </c>
      <c r="O88" s="1060"/>
      <c r="P88" s="1082">
        <f>+ROUND(OTCHET!E464+OTCHET!E535,0)</f>
        <v>0</v>
      </c>
      <c r="Q88" s="1083">
        <f>+ROUND(OTCHET!L464+OTCHET!L535,0)</f>
        <v>0</v>
      </c>
      <c r="R88" s="1009"/>
      <c r="S88" s="1610" t="s">
        <v>1497</v>
      </c>
      <c r="T88" s="1631"/>
      <c r="U88" s="1632"/>
      <c r="V88" s="1039"/>
      <c r="W88" s="980"/>
      <c r="X88" s="980"/>
      <c r="Y88" s="980"/>
      <c r="Z88" s="980"/>
    </row>
    <row r="89" spans="1:26" s="981" customFormat="1" ht="15.75">
      <c r="A89" s="1052"/>
      <c r="B89" s="1085" t="s">
        <v>1498</v>
      </c>
      <c r="C89" s="1086"/>
      <c r="D89" s="1087"/>
      <c r="E89" s="982"/>
      <c r="F89" s="1088">
        <f>+ROUND(+SUM(F87:F88),0)</f>
        <v>0</v>
      </c>
      <c r="G89" s="1089">
        <f>+ROUND(+SUM(G87:G88),0)</f>
        <v>0</v>
      </c>
      <c r="H89" s="982"/>
      <c r="I89" s="1088">
        <f>+ROUND(+SUM(I87:I88),0)</f>
        <v>0</v>
      </c>
      <c r="J89" s="1089">
        <f>+ROUND(+SUM(J87:J88),0)</f>
        <v>0</v>
      </c>
      <c r="K89" s="1058"/>
      <c r="L89" s="1089">
        <f>+ROUND(+SUM(L87:L88),0)</f>
        <v>0</v>
      </c>
      <c r="M89" s="1058"/>
      <c r="N89" s="1090">
        <f>+ROUND(+SUM(N87:N88),0)</f>
        <v>0</v>
      </c>
      <c r="O89" s="1060"/>
      <c r="P89" s="1088">
        <f>+ROUND(+SUM(P87:P88),0)</f>
        <v>0</v>
      </c>
      <c r="Q89" s="1089">
        <f>+ROUND(+SUM(Q87:Q88),0)</f>
        <v>0</v>
      </c>
      <c r="R89" s="1009"/>
      <c r="S89" s="1639" t="s">
        <v>1499</v>
      </c>
      <c r="T89" s="1640"/>
      <c r="U89" s="1641"/>
      <c r="V89" s="1039"/>
      <c r="W89" s="980"/>
      <c r="X89" s="980"/>
      <c r="Y89" s="980"/>
      <c r="Z89" s="980"/>
    </row>
    <row r="90" spans="1:26" s="981" customFormat="1" ht="15.75">
      <c r="A90" s="1052"/>
      <c r="B90" s="1061" t="s">
        <v>1500</v>
      </c>
      <c r="C90" s="1062"/>
      <c r="D90" s="1063"/>
      <c r="E90" s="982"/>
      <c r="F90" s="1056"/>
      <c r="G90" s="1057"/>
      <c r="H90" s="982"/>
      <c r="I90" s="1056"/>
      <c r="J90" s="1057"/>
      <c r="K90" s="1058"/>
      <c r="L90" s="1057"/>
      <c r="M90" s="1058"/>
      <c r="N90" s="1091"/>
      <c r="O90" s="1060"/>
      <c r="P90" s="1056"/>
      <c r="Q90" s="1057"/>
      <c r="R90" s="1009"/>
      <c r="S90" s="1061" t="s">
        <v>1500</v>
      </c>
      <c r="T90" s="1062"/>
      <c r="U90" s="1063"/>
      <c r="V90" s="1039"/>
      <c r="W90" s="980"/>
      <c r="X90" s="980"/>
      <c r="Y90" s="980"/>
      <c r="Z90" s="980"/>
    </row>
    <row r="91" spans="1:26" s="981" customFormat="1" ht="15.75">
      <c r="A91" s="1052"/>
      <c r="B91" s="1067" t="s">
        <v>1501</v>
      </c>
      <c r="C91" s="1068"/>
      <c r="D91" s="1069"/>
      <c r="E91" s="982"/>
      <c r="F91" s="1070">
        <f>+IF($P$2=0,$P91,0)</f>
        <v>0</v>
      </c>
      <c r="G91" s="1071">
        <f>+IF($P$2=0,$Q91,0)</f>
        <v>0</v>
      </c>
      <c r="H91" s="982"/>
      <c r="I91" s="1070">
        <f>+IF(OR($P$2=98,$P$2=42,$P$2=96,$P$2=97),$P91,0)</f>
        <v>0</v>
      </c>
      <c r="J91" s="1071">
        <f>+IF(OR($P$2=98,$P$2=42,$P$2=96,$P$2=97),$Q91,0)</f>
        <v>0</v>
      </c>
      <c r="K91" s="1058"/>
      <c r="L91" s="1071">
        <f>+IF($P$2=33,$Q91,0)</f>
        <v>0</v>
      </c>
      <c r="M91" s="1058"/>
      <c r="N91" s="1072">
        <f>+ROUND(+G91+J91+L91,0)</f>
        <v>0</v>
      </c>
      <c r="O91" s="1060"/>
      <c r="P91" s="1070">
        <f>+ROUND(OTCHET!E466+OTCHET!E469+OTCHET!E479,0)</f>
        <v>0</v>
      </c>
      <c r="Q91" s="1071">
        <f>+ROUND(OTCHET!L466+OTCHET!L469+OTCHET!L479,0)</f>
        <v>0</v>
      </c>
      <c r="R91" s="1009"/>
      <c r="S91" s="1612" t="s">
        <v>1502</v>
      </c>
      <c r="T91" s="1611"/>
      <c r="U91" s="1609"/>
      <c r="V91" s="1039"/>
      <c r="W91" s="980"/>
      <c r="X91" s="980"/>
      <c r="Y91" s="980"/>
      <c r="Z91" s="980"/>
    </row>
    <row r="92" spans="1:26" s="981" customFormat="1" ht="15.75">
      <c r="A92" s="1052"/>
      <c r="B92" s="1073" t="s">
        <v>1503</v>
      </c>
      <c r="C92" s="1074"/>
      <c r="D92" s="1075"/>
      <c r="E92" s="982"/>
      <c r="F92" s="1082">
        <f>+IF($P$2=0,$P92,0)</f>
        <v>0</v>
      </c>
      <c r="G92" s="1083">
        <f>+IF($P$2=0,$Q92,0)</f>
        <v>0</v>
      </c>
      <c r="H92" s="982"/>
      <c r="I92" s="1082">
        <f>+IF(OR($P$2=98,$P$2=42,$P$2=96,$P$2=97),$P92,0)</f>
        <v>0</v>
      </c>
      <c r="J92" s="1083">
        <f>+IF(OR($P$2=98,$P$2=42,$P$2=96,$P$2=97),$Q92,0)</f>
        <v>0</v>
      </c>
      <c r="K92" s="1058"/>
      <c r="L92" s="1083">
        <f>+IF($P$2=33,$Q92,0)</f>
        <v>0</v>
      </c>
      <c r="M92" s="1058"/>
      <c r="N92" s="1084">
        <f>+ROUND(+G92+J92+L92,0)</f>
        <v>0</v>
      </c>
      <c r="O92" s="1060"/>
      <c r="P92" s="1082">
        <f>+ROUND(OTCHET!E467+OTCHET!E470+OTCHET!E480+OTCHET!E502+IF(+OTCHET!E494&gt;0,+OTCHET!E494,0),0)</f>
        <v>0</v>
      </c>
      <c r="Q92" s="1083">
        <f>+ROUND(OTCHET!L467+OTCHET!L470+OTCHET!L480+OTCHET!L502+IF(+OTCHET!L494&gt;0,+OTCHET!L494,0),0)</f>
        <v>0</v>
      </c>
      <c r="R92" s="1009"/>
      <c r="S92" s="1610" t="s">
        <v>1504</v>
      </c>
      <c r="T92" s="1631"/>
      <c r="U92" s="1632"/>
      <c r="V92" s="1039"/>
      <c r="W92" s="980"/>
      <c r="X92" s="980"/>
      <c r="Y92" s="980"/>
      <c r="Z92" s="980"/>
    </row>
    <row r="93" spans="1:26" s="981" customFormat="1" ht="15.75">
      <c r="A93" s="1052"/>
      <c r="B93" s="1073" t="s">
        <v>1505</v>
      </c>
      <c r="C93" s="1074"/>
      <c r="D93" s="1075"/>
      <c r="E93" s="982"/>
      <c r="F93" s="1076">
        <f>+IF($P$2=0,$P93,0)</f>
        <v>0</v>
      </c>
      <c r="G93" s="1077">
        <f>+IF($P$2=0,$Q93,0)</f>
        <v>0</v>
      </c>
      <c r="H93" s="982"/>
      <c r="I93" s="1076">
        <f>+IF(OR($P$2=98,$P$2=42,$P$2=96,$P$2=97),$P93,0)</f>
        <v>0</v>
      </c>
      <c r="J93" s="1077">
        <f>+IF(OR($P$2=98,$P$2=42,$P$2=96,$P$2=97),$Q93,0)</f>
        <v>0</v>
      </c>
      <c r="K93" s="1058"/>
      <c r="L93" s="1077">
        <f>+IF($P$2=33,$Q93,0)</f>
        <v>0</v>
      </c>
      <c r="M93" s="1058"/>
      <c r="N93" s="1078">
        <f>+ROUND(+G93+J93+L93,0)</f>
        <v>0</v>
      </c>
      <c r="O93" s="1060"/>
      <c r="P93" s="1076">
        <f>+ROUND(+SUM(OTCHET!E472:E474),0)</f>
        <v>0</v>
      </c>
      <c r="Q93" s="1077">
        <f>+ROUND(+SUM(OTCHET!L472:L474),0)</f>
        <v>0</v>
      </c>
      <c r="R93" s="1009"/>
      <c r="S93" s="1610" t="s">
        <v>1506</v>
      </c>
      <c r="T93" s="1631"/>
      <c r="U93" s="1632"/>
      <c r="V93" s="1039"/>
      <c r="W93" s="980"/>
      <c r="X93" s="980"/>
      <c r="Y93" s="980"/>
      <c r="Z93" s="980"/>
    </row>
    <row r="94" spans="1:26" s="981" customFormat="1" ht="15.75">
      <c r="A94" s="1052"/>
      <c r="B94" s="1224" t="s">
        <v>1507</v>
      </c>
      <c r="C94" s="1225"/>
      <c r="D94" s="1226"/>
      <c r="E94" s="982"/>
      <c r="F94" s="1064">
        <f>+IF($P$2=0,$P94,0)</f>
        <v>0</v>
      </c>
      <c r="G94" s="1065">
        <f>+IF($P$2=0,$Q94,0)</f>
        <v>0</v>
      </c>
      <c r="H94" s="982"/>
      <c r="I94" s="1064">
        <f>+IF(OR($P$2=98,$P$2=42,$P$2=96,$P$2=97),$P94,0)</f>
        <v>0</v>
      </c>
      <c r="J94" s="1065">
        <f>+IF(OR($P$2=98,$P$2=42,$P$2=96,$P$2=97),$Q94,0)</f>
        <v>0</v>
      </c>
      <c r="K94" s="1058"/>
      <c r="L94" s="1065">
        <f>+IF($P$2=33,$Q94,0)</f>
        <v>0</v>
      </c>
      <c r="M94" s="1058"/>
      <c r="N94" s="1095">
        <f>+ROUND(+G94+J94+L94,0)</f>
        <v>0</v>
      </c>
      <c r="O94" s="1060"/>
      <c r="P94" s="1064">
        <f>+ROUND(+SUM(OTCHET!E475:E476),0)</f>
        <v>0</v>
      </c>
      <c r="Q94" s="1065">
        <f>+ROUND(+SUM(OTCHET!L475:L476),0)</f>
        <v>0</v>
      </c>
      <c r="R94" s="1009"/>
      <c r="S94" s="1636" t="s">
        <v>1508</v>
      </c>
      <c r="T94" s="1637"/>
      <c r="U94" s="1638"/>
      <c r="V94" s="1039"/>
      <c r="W94" s="980"/>
      <c r="X94" s="980"/>
      <c r="Y94" s="980"/>
      <c r="Z94" s="980"/>
    </row>
    <row r="95" spans="1:26" s="981" customFormat="1" ht="15.75">
      <c r="A95" s="1052"/>
      <c r="B95" s="1085" t="s">
        <v>1509</v>
      </c>
      <c r="C95" s="1086"/>
      <c r="D95" s="1087"/>
      <c r="E95" s="982"/>
      <c r="F95" s="1088">
        <f>+ROUND(+SUM(F91:F94),0)</f>
        <v>0</v>
      </c>
      <c r="G95" s="1089">
        <f>+ROUND(+SUM(G91:G94),0)</f>
        <v>0</v>
      </c>
      <c r="H95" s="982"/>
      <c r="I95" s="1088">
        <f>+ROUND(+SUM(I91:I94),0)</f>
        <v>0</v>
      </c>
      <c r="J95" s="1089">
        <f>+ROUND(+SUM(J91:J94),0)</f>
        <v>0</v>
      </c>
      <c r="K95" s="1058"/>
      <c r="L95" s="1089">
        <f>+ROUND(+SUM(L91:L94),0)</f>
        <v>0</v>
      </c>
      <c r="M95" s="1058"/>
      <c r="N95" s="1090">
        <f>+ROUND(+SUM(N91:N94),0)</f>
        <v>0</v>
      </c>
      <c r="O95" s="1060"/>
      <c r="P95" s="1088">
        <f>+ROUND(+SUM(P91:P94),0)</f>
        <v>0</v>
      </c>
      <c r="Q95" s="1089">
        <f>+ROUND(+SUM(Q91:Q94),0)</f>
        <v>0</v>
      </c>
      <c r="R95" s="1009"/>
      <c r="S95" s="1639" t="s">
        <v>1510</v>
      </c>
      <c r="T95" s="1640"/>
      <c r="U95" s="1641"/>
      <c r="V95" s="1039"/>
      <c r="W95" s="980"/>
      <c r="X95" s="980"/>
      <c r="Y95" s="980"/>
      <c r="Z95" s="980"/>
    </row>
    <row r="96" spans="1:26" s="981" customFormat="1" ht="15.75">
      <c r="A96" s="1052"/>
      <c r="B96" s="1061" t="s">
        <v>1511</v>
      </c>
      <c r="C96" s="1062"/>
      <c r="D96" s="1063"/>
      <c r="E96" s="982"/>
      <c r="F96" s="1056"/>
      <c r="G96" s="1057"/>
      <c r="H96" s="982"/>
      <c r="I96" s="1056"/>
      <c r="J96" s="1057"/>
      <c r="K96" s="1058"/>
      <c r="L96" s="1057"/>
      <c r="M96" s="1058"/>
      <c r="N96" s="1091"/>
      <c r="O96" s="1060"/>
      <c r="P96" s="1056"/>
      <c r="Q96" s="1057"/>
      <c r="R96" s="1009"/>
      <c r="S96" s="1061" t="s">
        <v>1511</v>
      </c>
      <c r="T96" s="1062"/>
      <c r="U96" s="1063"/>
      <c r="V96" s="1039"/>
      <c r="W96" s="980"/>
      <c r="X96" s="980"/>
      <c r="Y96" s="980"/>
      <c r="Z96" s="980"/>
    </row>
    <row r="97" spans="1:26" s="981" customFormat="1" ht="15.75">
      <c r="A97" s="1052"/>
      <c r="B97" s="1067" t="s">
        <v>1512</v>
      </c>
      <c r="C97" s="1068"/>
      <c r="D97" s="1069"/>
      <c r="E97" s="982"/>
      <c r="F97" s="1070">
        <f>+IF($P$2=0,$P97,0)</f>
        <v>0</v>
      </c>
      <c r="G97" s="1071">
        <f>+IF($P$2=0,$Q97,0)</f>
        <v>0</v>
      </c>
      <c r="H97" s="982"/>
      <c r="I97" s="1070">
        <f>+IF(OR($P$2=98,$P$2=42,$P$2=96,$P$2=97),$P97,0)</f>
        <v>0</v>
      </c>
      <c r="J97" s="1071">
        <f>+IF(OR($P$2=98,$P$2=42,$P$2=96,$P$2=97),$Q97,0)</f>
        <v>0</v>
      </c>
      <c r="K97" s="1058"/>
      <c r="L97" s="1071">
        <f>+IF($P$2=33,$Q97,0)</f>
        <v>0</v>
      </c>
      <c r="M97" s="1058"/>
      <c r="N97" s="1072">
        <f>+ROUND(+G97+J97+L97,0)</f>
        <v>0</v>
      </c>
      <c r="O97" s="1060"/>
      <c r="P97" s="1070">
        <f>+ROUND(OTCHET!E536+OTCHET!E541,0)</f>
        <v>0</v>
      </c>
      <c r="Q97" s="1071">
        <f>+ROUND(OTCHET!L536+OTCHET!L541,0)</f>
        <v>0</v>
      </c>
      <c r="R97" s="1009"/>
      <c r="S97" s="1612" t="s">
        <v>1513</v>
      </c>
      <c r="T97" s="1611"/>
      <c r="U97" s="1609"/>
      <c r="V97" s="1039"/>
      <c r="W97" s="980"/>
      <c r="X97" s="980"/>
      <c r="Y97" s="980"/>
      <c r="Z97" s="980"/>
    </row>
    <row r="98" spans="1:26" s="981" customFormat="1" ht="15.75">
      <c r="A98" s="1052"/>
      <c r="B98" s="1079" t="s">
        <v>1514</v>
      </c>
      <c r="C98" s="1080"/>
      <c r="D98" s="1081"/>
      <c r="E98" s="982"/>
      <c r="F98" s="1082">
        <f>+IF($P$2=0,$P98,0)</f>
        <v>0</v>
      </c>
      <c r="G98" s="1083">
        <f>+IF($P$2=0,$Q98,0)</f>
        <v>0</v>
      </c>
      <c r="H98" s="982"/>
      <c r="I98" s="1082">
        <f>+IF(OR($P$2=98,$P$2=42,$P$2=96,$P$2=97),$P98,0)</f>
        <v>0</v>
      </c>
      <c r="J98" s="1083">
        <f>+IF(OR($P$2=98,$P$2=42,$P$2=96,$P$2=97),$Q98,0)</f>
        <v>0</v>
      </c>
      <c r="K98" s="1058"/>
      <c r="L98" s="1083">
        <f>+IF($P$2=33,$Q98,0)</f>
        <v>0</v>
      </c>
      <c r="M98" s="1058"/>
      <c r="N98" s="1084">
        <f>+ROUND(+G98+J98+L98,0)</f>
        <v>0</v>
      </c>
      <c r="O98" s="1060"/>
      <c r="P98" s="1082">
        <f>+ROUND(+OTCHET!E477+OTCHET!E558+OTCHET!E560,0)</f>
        <v>0</v>
      </c>
      <c r="Q98" s="1083">
        <f>+ROUND(+OTCHET!L477+OTCHET!L558+OTCHET!L560,0)</f>
        <v>0</v>
      </c>
      <c r="R98" s="1009"/>
      <c r="S98" s="1610" t="s">
        <v>1515</v>
      </c>
      <c r="T98" s="1631"/>
      <c r="U98" s="1632"/>
      <c r="V98" s="1039"/>
      <c r="W98" s="980"/>
      <c r="X98" s="980"/>
      <c r="Y98" s="980"/>
      <c r="Z98" s="980"/>
    </row>
    <row r="99" spans="1:26" s="981" customFormat="1" ht="15.75">
      <c r="A99" s="1052"/>
      <c r="B99" s="1085" t="s">
        <v>1516</v>
      </c>
      <c r="C99" s="1086"/>
      <c r="D99" s="1087"/>
      <c r="E99" s="982"/>
      <c r="F99" s="1088">
        <f>+ROUND(+SUM(F97:F98),0)</f>
        <v>0</v>
      </c>
      <c r="G99" s="1089">
        <f>+ROUND(+SUM(G97:G98),0)</f>
        <v>0</v>
      </c>
      <c r="H99" s="982"/>
      <c r="I99" s="1088">
        <f>+ROUND(+SUM(I97:I98),0)</f>
        <v>0</v>
      </c>
      <c r="J99" s="1089">
        <f>+ROUND(+SUM(J97:J98),0)</f>
        <v>0</v>
      </c>
      <c r="K99" s="1058"/>
      <c r="L99" s="1089">
        <f>+ROUND(+SUM(L97:L98),0)</f>
        <v>0</v>
      </c>
      <c r="M99" s="1058"/>
      <c r="N99" s="1090">
        <f>+ROUND(+SUM(N97:N98),0)</f>
        <v>0</v>
      </c>
      <c r="O99" s="1060"/>
      <c r="P99" s="1088">
        <f>+ROUND(+SUM(P97:P98),0)</f>
        <v>0</v>
      </c>
      <c r="Q99" s="1089">
        <f>+ROUND(+SUM(Q97:Q98),0)</f>
        <v>0</v>
      </c>
      <c r="R99" s="1009"/>
      <c r="S99" s="1639" t="s">
        <v>1517</v>
      </c>
      <c r="T99" s="1640"/>
      <c r="U99" s="1641"/>
      <c r="V99" s="1039"/>
      <c r="W99" s="980"/>
      <c r="X99" s="980"/>
      <c r="Y99" s="980"/>
      <c r="Z99" s="980"/>
    </row>
    <row r="100" spans="1:26" s="981" customFormat="1" ht="8.25" customHeight="1">
      <c r="A100" s="1052"/>
      <c r="B100" s="1155"/>
      <c r="C100" s="1093"/>
      <c r="D100" s="1094"/>
      <c r="E100" s="982"/>
      <c r="F100" s="1070"/>
      <c r="G100" s="1071"/>
      <c r="H100" s="982"/>
      <c r="I100" s="1070"/>
      <c r="J100" s="1071"/>
      <c r="K100" s="1058"/>
      <c r="L100" s="1071"/>
      <c r="M100" s="1058"/>
      <c r="N100" s="1072"/>
      <c r="O100" s="1060"/>
      <c r="P100" s="1070"/>
      <c r="Q100" s="1071"/>
      <c r="R100" s="1009"/>
      <c r="S100" s="1156"/>
      <c r="T100" s="1157"/>
      <c r="U100" s="1158"/>
      <c r="V100" s="1039"/>
      <c r="W100" s="980"/>
      <c r="X100" s="980"/>
      <c r="Y100" s="980"/>
      <c r="Z100" s="980"/>
    </row>
    <row r="101" spans="1:26" s="981" customFormat="1" ht="16.5" thickBot="1">
      <c r="A101" s="1052"/>
      <c r="B101" s="1159" t="s">
        <v>1518</v>
      </c>
      <c r="C101" s="1160"/>
      <c r="D101" s="1161"/>
      <c r="E101" s="982"/>
      <c r="F101" s="1162">
        <f>+ROUND(F89+F95+F99,0)</f>
        <v>0</v>
      </c>
      <c r="G101" s="1163">
        <f>+ROUND(G89+G95+G99,0)</f>
        <v>0</v>
      </c>
      <c r="H101" s="982"/>
      <c r="I101" s="1162">
        <f>+ROUND(I89+I95+I99,0)</f>
        <v>0</v>
      </c>
      <c r="J101" s="1163">
        <f>+ROUND(J89+J95+J99,0)</f>
        <v>0</v>
      </c>
      <c r="K101" s="1058"/>
      <c r="L101" s="1163">
        <f>+ROUND(L89+L95+L99,0)</f>
        <v>0</v>
      </c>
      <c r="M101" s="1058"/>
      <c r="N101" s="1164">
        <f>+ROUND(N89+N95+N99,0)</f>
        <v>0</v>
      </c>
      <c r="O101" s="1165"/>
      <c r="P101" s="1162">
        <f>+ROUND(P89+P95+P99,0)</f>
        <v>0</v>
      </c>
      <c r="Q101" s="1163">
        <f>+ROUND(Q89+Q95+Q99,0)</f>
        <v>0</v>
      </c>
      <c r="R101" s="1009"/>
      <c r="S101" s="1651" t="s">
        <v>1519</v>
      </c>
      <c r="T101" s="1652"/>
      <c r="U101" s="1653"/>
      <c r="V101" s="1039"/>
      <c r="W101" s="980"/>
      <c r="X101" s="980"/>
      <c r="Y101" s="980"/>
      <c r="Z101" s="980"/>
    </row>
    <row r="102" spans="1:26" s="981" customFormat="1" ht="15.75">
      <c r="A102" s="1052"/>
      <c r="B102" s="1053" t="s">
        <v>1520</v>
      </c>
      <c r="C102" s="1054"/>
      <c r="D102" s="1055"/>
      <c r="E102" s="982"/>
      <c r="F102" s="1064"/>
      <c r="G102" s="1065"/>
      <c r="H102" s="982"/>
      <c r="I102" s="1064"/>
      <c r="J102" s="1065"/>
      <c r="K102" s="1058"/>
      <c r="L102" s="1065"/>
      <c r="M102" s="1058"/>
      <c r="N102" s="1095"/>
      <c r="O102" s="1060"/>
      <c r="P102" s="1064"/>
      <c r="Q102" s="1065"/>
      <c r="R102" s="1009"/>
      <c r="S102" s="1227" t="s">
        <v>1520</v>
      </c>
      <c r="T102" s="1228"/>
      <c r="U102" s="1229"/>
      <c r="V102" s="1039"/>
      <c r="W102" s="980"/>
      <c r="X102" s="980"/>
      <c r="Y102" s="980"/>
      <c r="Z102" s="980"/>
    </row>
    <row r="103" spans="1:26" s="981" customFormat="1" ht="15.75">
      <c r="A103" s="1052"/>
      <c r="B103" s="1221" t="s">
        <v>1521</v>
      </c>
      <c r="C103" s="1222"/>
      <c r="D103" s="1223"/>
      <c r="E103" s="982"/>
      <c r="F103" s="1070"/>
      <c r="G103" s="1071"/>
      <c r="H103" s="982"/>
      <c r="I103" s="1070"/>
      <c r="J103" s="1071"/>
      <c r="K103" s="1058"/>
      <c r="L103" s="1071"/>
      <c r="M103" s="1058"/>
      <c r="N103" s="1072"/>
      <c r="O103" s="1060"/>
      <c r="P103" s="1070"/>
      <c r="Q103" s="1071"/>
      <c r="R103" s="1009"/>
      <c r="S103" s="1230" t="s">
        <v>1521</v>
      </c>
      <c r="T103" s="1231"/>
      <c r="U103" s="1232"/>
      <c r="V103" s="1039"/>
      <c r="W103" s="980"/>
      <c r="X103" s="980"/>
      <c r="Y103" s="980"/>
      <c r="Z103" s="980"/>
    </row>
    <row r="104" spans="1:26" s="981" customFormat="1" ht="15.75">
      <c r="A104" s="1052"/>
      <c r="B104" s="1073" t="s">
        <v>1522</v>
      </c>
      <c r="C104" s="1074"/>
      <c r="D104" s="1075"/>
      <c r="E104" s="982"/>
      <c r="F104" s="1076">
        <f>+IF($P$2=0,$P104,0)</f>
        <v>0</v>
      </c>
      <c r="G104" s="1077">
        <f>+IF($P$2=0,$Q104,0)</f>
        <v>0</v>
      </c>
      <c r="H104" s="982"/>
      <c r="I104" s="1076">
        <f>+IF(OR($P$2=98,$P$2=42,$P$2=96,$P$2=97),$P104,0)</f>
        <v>0</v>
      </c>
      <c r="J104" s="1077">
        <f>+IF(OR($P$2=98,$P$2=42,$P$2=96,$P$2=97),$Q104,0)</f>
        <v>0</v>
      </c>
      <c r="K104" s="1058"/>
      <c r="L104" s="1077">
        <f>+IF($P$2=33,$Q104,0)</f>
        <v>0</v>
      </c>
      <c r="M104" s="1058"/>
      <c r="N104" s="1078">
        <f>+ROUND(+G104+J104+L104,0)</f>
        <v>0</v>
      </c>
      <c r="O104" s="1060"/>
      <c r="P104" s="1076">
        <f>+ROUND(OTCHET!E498+OTCHET!E499+OTCHET!E512,0)</f>
        <v>0</v>
      </c>
      <c r="Q104" s="1077">
        <f>+ROUND(OTCHET!L498+OTCHET!L499+OTCHET!L512,0)</f>
        <v>0</v>
      </c>
      <c r="R104" s="1009"/>
      <c r="S104" s="1612" t="s">
        <v>1523</v>
      </c>
      <c r="T104" s="1611"/>
      <c r="U104" s="1609"/>
      <c r="V104" s="1039"/>
      <c r="W104" s="980"/>
      <c r="X104" s="980"/>
      <c r="Y104" s="980"/>
      <c r="Z104" s="980"/>
    </row>
    <row r="105" spans="1:26" s="981" customFormat="1" ht="15.75">
      <c r="A105" s="1052"/>
      <c r="B105" s="1079" t="s">
        <v>1524</v>
      </c>
      <c r="C105" s="1080"/>
      <c r="D105" s="1081"/>
      <c r="E105" s="982"/>
      <c r="F105" s="1082">
        <f>+IF($P$2=0,$P105,0)</f>
        <v>0</v>
      </c>
      <c r="G105" s="1083">
        <f>+IF($P$2=0,$Q105,0)</f>
        <v>0</v>
      </c>
      <c r="H105" s="982"/>
      <c r="I105" s="1082">
        <f>+IF(OR($P$2=98,$P$2=42,$P$2=96,$P$2=97),$P105,0)</f>
        <v>0</v>
      </c>
      <c r="J105" s="1083">
        <f>+IF(OR($P$2=98,$P$2=42,$P$2=96,$P$2=97),$Q105,0)</f>
        <v>0</v>
      </c>
      <c r="K105" s="1058"/>
      <c r="L105" s="1083">
        <f>+IF($P$2=33,$Q105,0)</f>
        <v>0</v>
      </c>
      <c r="M105" s="1058"/>
      <c r="N105" s="1084">
        <f>+ROUND(+G105+J105+L105,0)</f>
        <v>0</v>
      </c>
      <c r="O105" s="1060"/>
      <c r="P105" s="1082">
        <f>+ROUND(OTCHET!E500+OTCHET!E501+OTCHET!E516,0)</f>
        <v>0</v>
      </c>
      <c r="Q105" s="1083">
        <f>+ROUND(OTCHET!L500+OTCHET!L501+OTCHET!L516,0)</f>
        <v>0</v>
      </c>
      <c r="R105" s="1009"/>
      <c r="S105" s="1610" t="s">
        <v>1525</v>
      </c>
      <c r="T105" s="1631"/>
      <c r="U105" s="1632"/>
      <c r="V105" s="1039"/>
      <c r="W105" s="980"/>
      <c r="X105" s="980"/>
      <c r="Y105" s="980"/>
      <c r="Z105" s="980"/>
    </row>
    <row r="106" spans="1:26" s="981" customFormat="1" ht="15.75">
      <c r="A106" s="1052"/>
      <c r="B106" s="1167" t="s">
        <v>1526</v>
      </c>
      <c r="C106" s="1168"/>
      <c r="D106" s="1169"/>
      <c r="E106" s="982"/>
      <c r="F106" s="1088">
        <f>+ROUND(+SUM(F104:F105),0)</f>
        <v>0</v>
      </c>
      <c r="G106" s="1089">
        <f>+ROUND(+SUM(G104:G105),0)</f>
        <v>0</v>
      </c>
      <c r="H106" s="982"/>
      <c r="I106" s="1088">
        <f>+ROUND(+SUM(I104:I105),0)</f>
        <v>0</v>
      </c>
      <c r="J106" s="1089">
        <f>+ROUND(+SUM(J104:J105),0)</f>
        <v>0</v>
      </c>
      <c r="K106" s="1058"/>
      <c r="L106" s="1089">
        <f>+ROUND(+SUM(L104:L105),0)</f>
        <v>0</v>
      </c>
      <c r="M106" s="1058"/>
      <c r="N106" s="1090">
        <f>+ROUND(+SUM(N104:N105),0)</f>
        <v>0</v>
      </c>
      <c r="O106" s="1060"/>
      <c r="P106" s="1088">
        <f>+ROUND(+SUM(P104:P105),0)</f>
        <v>0</v>
      </c>
      <c r="Q106" s="1089">
        <f>+ROUND(+SUM(Q104:Q105),0)</f>
        <v>0</v>
      </c>
      <c r="R106" s="1009"/>
      <c r="S106" s="1639" t="s">
        <v>1527</v>
      </c>
      <c r="T106" s="1640"/>
      <c r="U106" s="1641"/>
      <c r="V106" s="1039"/>
      <c r="W106" s="980"/>
      <c r="X106" s="980"/>
      <c r="Y106" s="980"/>
      <c r="Z106" s="980"/>
    </row>
    <row r="107" spans="1:26" s="981" customFormat="1" ht="15.75">
      <c r="A107" s="1052"/>
      <c r="B107" s="1061" t="s">
        <v>1528</v>
      </c>
      <c r="C107" s="1062"/>
      <c r="D107" s="1063"/>
      <c r="E107" s="982"/>
      <c r="F107" s="1056"/>
      <c r="G107" s="1057"/>
      <c r="H107" s="982"/>
      <c r="I107" s="1056"/>
      <c r="J107" s="1057"/>
      <c r="K107" s="1058"/>
      <c r="L107" s="1057"/>
      <c r="M107" s="1058"/>
      <c r="N107" s="1091"/>
      <c r="O107" s="1060"/>
      <c r="P107" s="1056"/>
      <c r="Q107" s="1057"/>
      <c r="R107" s="1009"/>
      <c r="S107" s="1233" t="s">
        <v>1528</v>
      </c>
      <c r="T107" s="1234"/>
      <c r="U107" s="1235"/>
      <c r="V107" s="1039"/>
      <c r="W107" s="980"/>
      <c r="X107" s="980"/>
      <c r="Y107" s="980"/>
      <c r="Z107" s="980"/>
    </row>
    <row r="108" spans="1:26" s="981" customFormat="1" ht="15.75">
      <c r="A108" s="1052"/>
      <c r="B108" s="1067" t="s">
        <v>1529</v>
      </c>
      <c r="C108" s="1068"/>
      <c r="D108" s="1069"/>
      <c r="E108" s="982"/>
      <c r="F108" s="1070">
        <f>+IF($P$2=0,$P108,0)</f>
        <v>0</v>
      </c>
      <c r="G108" s="1071">
        <f>+IF($P$2=0,$Q108,0)</f>
        <v>0</v>
      </c>
      <c r="H108" s="982"/>
      <c r="I108" s="1070">
        <f>+IF(OR($P$2=98,$P$2=42,$P$2=96,$P$2=97),$P108,0)</f>
        <v>0</v>
      </c>
      <c r="J108" s="1071">
        <f>+IF(OR($P$2=98,$P$2=42,$P$2=96,$P$2=97),$Q108,0)</f>
        <v>0</v>
      </c>
      <c r="K108" s="1058"/>
      <c r="L108" s="1071">
        <f>+IF($P$2=33,$Q108,0)</f>
        <v>0</v>
      </c>
      <c r="M108" s="1058"/>
      <c r="N108" s="1072">
        <f>+ROUND(+G108+J108+L108,0)</f>
        <v>0</v>
      </c>
      <c r="O108" s="1060"/>
      <c r="P108" s="1070">
        <f>+ROUND(OTCHET!E482+OTCHET!E483+OTCHET!E486+OTCHET!E487+OTCHET!E490+OTCHET!E491+OTCHET!E495+OTCHET!E504+OTCHET!E505+OTCHET!E508+OTCHET!E509,0)</f>
        <v>0</v>
      </c>
      <c r="Q108" s="1071">
        <f>+ROUND(OTCHET!L482+OTCHET!L483+OTCHET!L486+OTCHET!L487+OTCHET!L490+OTCHET!L491+OTCHET!L495+OTCHET!L504+OTCHET!L505+OTCHET!L508+OTCHET!L509,0)</f>
        <v>0</v>
      </c>
      <c r="R108" s="1009"/>
      <c r="S108" s="1663" t="s">
        <v>1530</v>
      </c>
      <c r="T108" s="1664"/>
      <c r="U108" s="1665"/>
      <c r="V108" s="1039"/>
      <c r="W108" s="980"/>
      <c r="X108" s="980"/>
      <c r="Y108" s="980"/>
      <c r="Z108" s="980"/>
    </row>
    <row r="109" spans="1:26" s="981" customFormat="1" ht="15.75">
      <c r="A109" s="1052"/>
      <c r="B109" s="1079" t="s">
        <v>1531</v>
      </c>
      <c r="C109" s="1080"/>
      <c r="D109" s="1081"/>
      <c r="E109" s="982"/>
      <c r="F109" s="1082">
        <f>+IF($P$2=0,$P109,0)</f>
        <v>0</v>
      </c>
      <c r="G109" s="1083">
        <f>+IF($P$2=0,$Q109,0)</f>
        <v>0</v>
      </c>
      <c r="H109" s="982"/>
      <c r="I109" s="1082">
        <f>+IF(OR($P$2=98,$P$2=42,$P$2=96,$P$2=97),$P109,0)</f>
        <v>0</v>
      </c>
      <c r="J109" s="1083">
        <f>+IF(OR($P$2=98,$P$2=42,$P$2=96,$P$2=97),$Q109,0)</f>
        <v>0</v>
      </c>
      <c r="K109" s="1058"/>
      <c r="L109" s="1083">
        <f>+IF($P$2=33,$Q109,0)</f>
        <v>0</v>
      </c>
      <c r="M109" s="1058"/>
      <c r="N109" s="1084">
        <f>+ROUND(+G109+J109+L109,0)</f>
        <v>0</v>
      </c>
      <c r="O109" s="1060"/>
      <c r="P109" s="1082">
        <f>+ROUND(OTCHET!E484+OTCHET!E485+OTCHET!E488+OTCHET!E489+OTCHET!E492+OTCHET!E493+OTCHET!E496+OTCHET!E506+OTCHET!E507+OTCHET!E510+OTCHET!E511+IF(+OTCHET!E494&lt;0,+OTCHET!E494,0),0)</f>
        <v>0</v>
      </c>
      <c r="Q109" s="1083">
        <f>+ROUND(OTCHET!L484+OTCHET!L485+OTCHET!L488+OTCHET!L489+OTCHET!L492+OTCHET!L493+OTCHET!L496+OTCHET!L506+OTCHET!L507+OTCHET!L510+OTCHET!L511+IF(+OTCHET!L494&lt;0,+OTCHET!L494,0),0)</f>
        <v>0</v>
      </c>
      <c r="R109" s="1009"/>
      <c r="S109" s="1666" t="s">
        <v>1532</v>
      </c>
      <c r="T109" s="1667"/>
      <c r="U109" s="1668"/>
      <c r="V109" s="1039"/>
      <c r="W109" s="980"/>
      <c r="X109" s="980"/>
      <c r="Y109" s="980"/>
      <c r="Z109" s="980"/>
    </row>
    <row r="110" spans="1:26" s="981" customFormat="1" ht="15.75">
      <c r="A110" s="1052"/>
      <c r="B110" s="1167" t="s">
        <v>1533</v>
      </c>
      <c r="C110" s="1168"/>
      <c r="D110" s="1169"/>
      <c r="E110" s="982"/>
      <c r="F110" s="1088">
        <f>+ROUND(+SUM(F108:F109),0)</f>
        <v>0</v>
      </c>
      <c r="G110" s="1089">
        <f>+ROUND(+SUM(G108:G109),0)</f>
        <v>0</v>
      </c>
      <c r="H110" s="982"/>
      <c r="I110" s="1088">
        <f>+ROUND(+SUM(I108:I109),0)</f>
        <v>0</v>
      </c>
      <c r="J110" s="1089">
        <f>+ROUND(+SUM(J108:J109),0)</f>
        <v>0</v>
      </c>
      <c r="K110" s="1058"/>
      <c r="L110" s="1089">
        <f>+ROUND(+SUM(L108:L109),0)</f>
        <v>0</v>
      </c>
      <c r="M110" s="1058"/>
      <c r="N110" s="1090">
        <f>+ROUND(+SUM(N108:N109),0)</f>
        <v>0</v>
      </c>
      <c r="O110" s="1060"/>
      <c r="P110" s="1088">
        <f>+ROUND(+SUM(P108:P109),0)</f>
        <v>0</v>
      </c>
      <c r="Q110" s="1089">
        <f>+ROUND(+SUM(Q108:Q109),0)</f>
        <v>0</v>
      </c>
      <c r="R110" s="1009"/>
      <c r="S110" s="1639" t="s">
        <v>1534</v>
      </c>
      <c r="T110" s="1640"/>
      <c r="U110" s="1641"/>
      <c r="V110" s="1039"/>
      <c r="W110" s="980"/>
      <c r="X110" s="980"/>
      <c r="Y110" s="980"/>
      <c r="Z110" s="980"/>
    </row>
    <row r="111" spans="1:26" s="981" customFormat="1" ht="15.75">
      <c r="A111" s="1052"/>
      <c r="B111" s="1061" t="s">
        <v>1535</v>
      </c>
      <c r="C111" s="1062"/>
      <c r="D111" s="1063"/>
      <c r="E111" s="982"/>
      <c r="F111" s="1056"/>
      <c r="G111" s="1057"/>
      <c r="H111" s="982"/>
      <c r="I111" s="1056"/>
      <c r="J111" s="1057"/>
      <c r="K111" s="1058"/>
      <c r="L111" s="1057"/>
      <c r="M111" s="1058"/>
      <c r="N111" s="1091"/>
      <c r="O111" s="1060"/>
      <c r="P111" s="1056"/>
      <c r="Q111" s="1057"/>
      <c r="R111" s="1009"/>
      <c r="S111" s="1233" t="s">
        <v>1535</v>
      </c>
      <c r="T111" s="1234"/>
      <c r="U111" s="1235"/>
      <c r="V111" s="1039"/>
      <c r="W111" s="980"/>
      <c r="X111" s="980"/>
      <c r="Y111" s="980"/>
      <c r="Z111" s="980"/>
    </row>
    <row r="112" spans="1:26" s="981" customFormat="1" ht="15.75">
      <c r="A112" s="1052"/>
      <c r="B112" s="1067" t="s">
        <v>1536</v>
      </c>
      <c r="C112" s="1068"/>
      <c r="D112" s="1069"/>
      <c r="E112" s="982"/>
      <c r="F112" s="1070">
        <f>+IF($P$2=0,$P112,0)</f>
        <v>0</v>
      </c>
      <c r="G112" s="1071">
        <f>+IF($P$2=0,$Q112,0)</f>
        <v>0</v>
      </c>
      <c r="H112" s="982"/>
      <c r="I112" s="1070">
        <f>+IF(OR($P$2=98,$P$2=42,$P$2=96,$P$2=97),$P112,0)</f>
        <v>0</v>
      </c>
      <c r="J112" s="1071">
        <f>+IF(OR($P$2=98,$P$2=42,$P$2=96,$P$2=97),$Q112,0)</f>
        <v>0</v>
      </c>
      <c r="K112" s="1058"/>
      <c r="L112" s="1071">
        <f>+IF($P$2=33,$Q112,0)</f>
        <v>0</v>
      </c>
      <c r="M112" s="1058"/>
      <c r="N112" s="1072">
        <f>+ROUND(+G112+J112+L112,0)</f>
        <v>0</v>
      </c>
      <c r="O112" s="1060"/>
      <c r="P112" s="1070">
        <f>+ROUND(OTCHET!E547,0)</f>
        <v>0</v>
      </c>
      <c r="Q112" s="1071">
        <f>+ROUND(OTCHET!L547,0)</f>
        <v>0</v>
      </c>
      <c r="R112" s="1009"/>
      <c r="S112" s="1612" t="s">
        <v>1537</v>
      </c>
      <c r="T112" s="1611"/>
      <c r="U112" s="1609"/>
      <c r="V112" s="1039"/>
      <c r="W112" s="980"/>
      <c r="X112" s="980"/>
      <c r="Y112" s="980"/>
      <c r="Z112" s="980"/>
    </row>
    <row r="113" spans="1:26" s="981" customFormat="1" ht="15.75">
      <c r="A113" s="1052"/>
      <c r="B113" s="1079" t="s">
        <v>1538</v>
      </c>
      <c r="C113" s="1080"/>
      <c r="D113" s="1081"/>
      <c r="E113" s="982"/>
      <c r="F113" s="1082">
        <f>+IF($P$2=0,$P113,0)</f>
        <v>0</v>
      </c>
      <c r="G113" s="1083">
        <f>+IF($P$2=0,$Q113,0)</f>
        <v>0</v>
      </c>
      <c r="H113" s="982"/>
      <c r="I113" s="1082">
        <f>+IF(OR($P$2=98,$P$2=42,$P$2=96,$P$2=97),$P113,0)</f>
        <v>0</v>
      </c>
      <c r="J113" s="1083">
        <f>+IF(OR($P$2=98,$P$2=42,$P$2=96,$P$2=97),$Q113,0)</f>
        <v>0</v>
      </c>
      <c r="K113" s="1058"/>
      <c r="L113" s="1083">
        <f>+IF($P$2=33,$Q113,0)</f>
        <v>0</v>
      </c>
      <c r="M113" s="1058"/>
      <c r="N113" s="1084">
        <f>+ROUND(+G113+J113+L113,0)</f>
        <v>0</v>
      </c>
      <c r="O113" s="1060"/>
      <c r="P113" s="1082">
        <f>+ROUND(OTCHET!E548,0)</f>
        <v>0</v>
      </c>
      <c r="Q113" s="1083">
        <f>+ROUND(OTCHET!L548,0)</f>
        <v>0</v>
      </c>
      <c r="R113" s="1009"/>
      <c r="S113" s="1610" t="s">
        <v>1539</v>
      </c>
      <c r="T113" s="1631"/>
      <c r="U113" s="1632"/>
      <c r="V113" s="1039"/>
      <c r="W113" s="980"/>
      <c r="X113" s="980"/>
      <c r="Y113" s="980"/>
      <c r="Z113" s="980"/>
    </row>
    <row r="114" spans="1:26" s="981" customFormat="1" ht="15.75">
      <c r="A114" s="1052"/>
      <c r="B114" s="1167" t="s">
        <v>1540</v>
      </c>
      <c r="C114" s="1168"/>
      <c r="D114" s="1169"/>
      <c r="E114" s="982"/>
      <c r="F114" s="1088">
        <f>+ROUND(+SUM(F112:F113),0)</f>
        <v>0</v>
      </c>
      <c r="G114" s="1089">
        <f>+ROUND(+SUM(G112:G113),0)</f>
        <v>0</v>
      </c>
      <c r="H114" s="982"/>
      <c r="I114" s="1088">
        <f>+ROUND(+SUM(I112:I113),0)</f>
        <v>0</v>
      </c>
      <c r="J114" s="1089">
        <f>+ROUND(+SUM(J112:J113),0)</f>
        <v>0</v>
      </c>
      <c r="K114" s="1058"/>
      <c r="L114" s="1089">
        <f>+ROUND(+SUM(L112:L113),0)</f>
        <v>0</v>
      </c>
      <c r="M114" s="1058"/>
      <c r="N114" s="1090">
        <f>+ROUND(+SUM(N112:N113),0)</f>
        <v>0</v>
      </c>
      <c r="O114" s="1060"/>
      <c r="P114" s="1088">
        <f>+ROUND(+SUM(P112:P113),0)</f>
        <v>0</v>
      </c>
      <c r="Q114" s="1089">
        <f>+ROUND(+SUM(Q112:Q113),0)</f>
        <v>0</v>
      </c>
      <c r="R114" s="1009"/>
      <c r="S114" s="1639" t="s">
        <v>1541</v>
      </c>
      <c r="T114" s="1640"/>
      <c r="U114" s="1641"/>
      <c r="V114" s="1039"/>
      <c r="W114" s="980"/>
      <c r="X114" s="980"/>
      <c r="Y114" s="980"/>
      <c r="Z114" s="980"/>
    </row>
    <row r="115" spans="1:26" s="981" customFormat="1" ht="15.75">
      <c r="A115" s="1052"/>
      <c r="B115" s="1061" t="s">
        <v>1542</v>
      </c>
      <c r="C115" s="1062"/>
      <c r="D115" s="1063"/>
      <c r="E115" s="1166"/>
      <c r="F115" s="1064"/>
      <c r="G115" s="1065"/>
      <c r="H115" s="982"/>
      <c r="I115" s="1064"/>
      <c r="J115" s="1065"/>
      <c r="K115" s="1058"/>
      <c r="L115" s="1065"/>
      <c r="M115" s="1058"/>
      <c r="N115" s="1095"/>
      <c r="O115" s="1060"/>
      <c r="P115" s="1064"/>
      <c r="Q115" s="1065"/>
      <c r="R115" s="1009"/>
      <c r="S115" s="1233" t="s">
        <v>1542</v>
      </c>
      <c r="T115" s="1234"/>
      <c r="U115" s="1235"/>
      <c r="V115" s="1039"/>
      <c r="W115" s="980"/>
      <c r="X115" s="980"/>
      <c r="Y115" s="980"/>
      <c r="Z115" s="980"/>
    </row>
    <row r="116" spans="1:26" s="981" customFormat="1" ht="15.75">
      <c r="A116" s="1052"/>
      <c r="B116" s="1067" t="s">
        <v>1543</v>
      </c>
      <c r="C116" s="1068"/>
      <c r="D116" s="1069"/>
      <c r="E116" s="1166"/>
      <c r="F116" s="1064">
        <f>+IF($P$2=0,$P116,0)</f>
        <v>0</v>
      </c>
      <c r="G116" s="1065">
        <f>+IF($P$2=0,$Q116,0)</f>
        <v>0</v>
      </c>
      <c r="H116" s="982"/>
      <c r="I116" s="1064">
        <f>+IF(OR($P$2=98,$P$2=42,$P$2=96,$P$2=97),$P116,0)</f>
        <v>0</v>
      </c>
      <c r="J116" s="1065">
        <f>+IF(OR($P$2=98,$P$2=42,$P$2=96,$P$2=97),$Q116,0)</f>
        <v>0</v>
      </c>
      <c r="K116" s="1058"/>
      <c r="L116" s="1065">
        <f>+IF($P$2=33,$Q116,0)</f>
        <v>0</v>
      </c>
      <c r="M116" s="1058"/>
      <c r="N116" s="1095">
        <f>+ROUND(+G116+J116+L116,0)</f>
        <v>0</v>
      </c>
      <c r="O116" s="1060"/>
      <c r="P116" s="1064">
        <f>+ROUND(OTCHET!E545+OTCHET!E546+OTCHET!E562+OTCHET!E563,0)</f>
        <v>0</v>
      </c>
      <c r="Q116" s="1065">
        <f>+ROUND(OTCHET!L545+OTCHET!L546+OTCHET!L562+OTCHET!L563,0)</f>
        <v>0</v>
      </c>
      <c r="R116" s="1009"/>
      <c r="S116" s="1612" t="s">
        <v>1544</v>
      </c>
      <c r="T116" s="1611"/>
      <c r="U116" s="1609"/>
      <c r="V116" s="1039"/>
      <c r="W116" s="980"/>
      <c r="X116" s="980"/>
      <c r="Y116" s="980"/>
      <c r="Z116" s="980"/>
    </row>
    <row r="117" spans="1:26" s="981" customFormat="1" ht="15.75">
      <c r="A117" s="1052"/>
      <c r="B117" s="1079" t="s">
        <v>1545</v>
      </c>
      <c r="C117" s="1080"/>
      <c r="D117" s="1081"/>
      <c r="E117" s="982"/>
      <c r="F117" s="1082">
        <f>+IF($P$2=0,$P117,0)</f>
        <v>0</v>
      </c>
      <c r="G117" s="1083">
        <f>+IF($P$2=0,$Q117,0)</f>
        <v>0</v>
      </c>
      <c r="H117" s="982"/>
      <c r="I117" s="1082">
        <f>+IF(OR($P$2=98,$P$2=42,$P$2=96,$P$2=97),$P117,0)</f>
        <v>0</v>
      </c>
      <c r="J117" s="1083">
        <f>+IF(OR($P$2=98,$P$2=42,$P$2=96,$P$2=97),$Q117,0)</f>
        <v>0</v>
      </c>
      <c r="K117" s="1058"/>
      <c r="L117" s="1083">
        <f>+IF($P$2=33,$Q117,0)</f>
        <v>0</v>
      </c>
      <c r="M117" s="1058"/>
      <c r="N117" s="1084">
        <f>+ROUND(+G117+J117+L117,0)</f>
        <v>0</v>
      </c>
      <c r="O117" s="1060"/>
      <c r="P117" s="1082">
        <f>+ROUND(OTCHET!E559+OTCHET!E561,0)</f>
        <v>0</v>
      </c>
      <c r="Q117" s="1083">
        <f>+ROUND(OTCHET!L559+OTCHET!L561,0)</f>
        <v>0</v>
      </c>
      <c r="R117" s="1009"/>
      <c r="S117" s="1610" t="s">
        <v>1546</v>
      </c>
      <c r="T117" s="1631"/>
      <c r="U117" s="1632"/>
      <c r="V117" s="1039"/>
      <c r="W117" s="980"/>
      <c r="X117" s="980"/>
      <c r="Y117" s="980"/>
      <c r="Z117" s="980"/>
    </row>
    <row r="118" spans="1:26" s="981" customFormat="1" ht="15.75">
      <c r="A118" s="1052"/>
      <c r="B118" s="1167" t="s">
        <v>1547</v>
      </c>
      <c r="C118" s="1168"/>
      <c r="D118" s="1169"/>
      <c r="E118" s="982"/>
      <c r="F118" s="1088">
        <f>+ROUND(+SUM(F116:F117),0)</f>
        <v>0</v>
      </c>
      <c r="G118" s="1089">
        <f>+ROUND(+SUM(G116:G117),0)</f>
        <v>0</v>
      </c>
      <c r="H118" s="982"/>
      <c r="I118" s="1088">
        <f>+ROUND(+SUM(I116:I117),0)</f>
        <v>0</v>
      </c>
      <c r="J118" s="1089">
        <f>+ROUND(+SUM(J116:J117),0)</f>
        <v>0</v>
      </c>
      <c r="K118" s="1058"/>
      <c r="L118" s="1089">
        <f>+ROUND(+SUM(L116:L117),0)</f>
        <v>0</v>
      </c>
      <c r="M118" s="1058"/>
      <c r="N118" s="1090">
        <f>+ROUND(+SUM(N116:N117),0)</f>
        <v>0</v>
      </c>
      <c r="O118" s="1060"/>
      <c r="P118" s="1088">
        <f>+ROUND(+SUM(P116:P117),0)</f>
        <v>0</v>
      </c>
      <c r="Q118" s="1089">
        <f>+ROUND(+SUM(Q116:Q117),0)</f>
        <v>0</v>
      </c>
      <c r="R118" s="1009"/>
      <c r="S118" s="1639" t="s">
        <v>1548</v>
      </c>
      <c r="T118" s="1640"/>
      <c r="U118" s="1641"/>
      <c r="V118" s="1039"/>
      <c r="W118" s="980"/>
      <c r="X118" s="980"/>
      <c r="Y118" s="980"/>
      <c r="Z118" s="980"/>
    </row>
    <row r="119" spans="1:26" s="981" customFormat="1" ht="8.25" customHeight="1">
      <c r="A119" s="1052"/>
      <c r="B119" s="1182"/>
      <c r="C119" s="1183"/>
      <c r="D119" s="1184"/>
      <c r="E119" s="982"/>
      <c r="F119" s="1082"/>
      <c r="G119" s="1083"/>
      <c r="H119" s="982"/>
      <c r="I119" s="1082"/>
      <c r="J119" s="1083"/>
      <c r="K119" s="1058"/>
      <c r="L119" s="1083"/>
      <c r="M119" s="1058"/>
      <c r="N119" s="1084"/>
      <c r="O119" s="1060"/>
      <c r="P119" s="1082"/>
      <c r="Q119" s="1083"/>
      <c r="R119" s="1009"/>
      <c r="S119" s="1185"/>
      <c r="T119" s="1186"/>
      <c r="U119" s="1187"/>
      <c r="V119" s="1039"/>
      <c r="W119" s="980"/>
      <c r="X119" s="980"/>
      <c r="Y119" s="980"/>
      <c r="Z119" s="980"/>
    </row>
    <row r="120" spans="1:26" s="981" customFormat="1" ht="16.5" thickBot="1">
      <c r="A120" s="1052"/>
      <c r="B120" s="1188" t="s">
        <v>1549</v>
      </c>
      <c r="C120" s="1189"/>
      <c r="D120" s="1190"/>
      <c r="E120" s="982"/>
      <c r="F120" s="1162">
        <f>+ROUND(F106+F110+F114+F118,0)</f>
        <v>0</v>
      </c>
      <c r="G120" s="1163">
        <f>+ROUND(G106+G110+G114+G118,0)</f>
        <v>0</v>
      </c>
      <c r="H120" s="982"/>
      <c r="I120" s="1162">
        <f>+ROUND(I106+I110+I114+I118,0)</f>
        <v>0</v>
      </c>
      <c r="J120" s="1163">
        <f>+ROUND(J106+J110+J114+J118,0)</f>
        <v>0</v>
      </c>
      <c r="K120" s="1058"/>
      <c r="L120" s="1163">
        <f>+ROUND(L106+L110+L114+L118,0)</f>
        <v>0</v>
      </c>
      <c r="M120" s="1058"/>
      <c r="N120" s="1164">
        <f>+ROUND(N106+N110+N114+N118,0)</f>
        <v>0</v>
      </c>
      <c r="O120" s="1060"/>
      <c r="P120" s="1162">
        <f>+ROUND(P106+P110+P114+P118,0)</f>
        <v>0</v>
      </c>
      <c r="Q120" s="1163">
        <f>+ROUND(Q106+Q110+Q114+Q118,0)</f>
        <v>0</v>
      </c>
      <c r="R120" s="1009"/>
      <c r="S120" s="1654" t="s">
        <v>1550</v>
      </c>
      <c r="T120" s="1655"/>
      <c r="U120" s="1656"/>
      <c r="V120" s="1191"/>
      <c r="W120" s="1192"/>
      <c r="X120" s="1193"/>
      <c r="Y120" s="1192"/>
      <c r="Z120" s="1192"/>
    </row>
    <row r="121" spans="1:26" s="981" customFormat="1" ht="15.75">
      <c r="A121" s="1052"/>
      <c r="B121" s="1053" t="s">
        <v>1551</v>
      </c>
      <c r="C121" s="1054"/>
      <c r="D121" s="1055"/>
      <c r="E121" s="982"/>
      <c r="F121" s="1064"/>
      <c r="G121" s="1065"/>
      <c r="H121" s="982"/>
      <c r="I121" s="1064"/>
      <c r="J121" s="1065"/>
      <c r="K121" s="1058"/>
      <c r="L121" s="1065"/>
      <c r="M121" s="1058"/>
      <c r="N121" s="1095"/>
      <c r="O121" s="1060"/>
      <c r="P121" s="1064"/>
      <c r="Q121" s="1065"/>
      <c r="R121" s="1009"/>
      <c r="S121" s="1227" t="s">
        <v>1551</v>
      </c>
      <c r="T121" s="1228"/>
      <c r="U121" s="1229"/>
      <c r="V121" s="1039"/>
      <c r="W121" s="980"/>
      <c r="X121" s="980"/>
      <c r="Y121" s="980"/>
      <c r="Z121" s="980"/>
    </row>
    <row r="122" spans="1:26" s="981" customFormat="1" ht="15.75">
      <c r="A122" s="1052"/>
      <c r="B122" s="1067" t="s">
        <v>1552</v>
      </c>
      <c r="C122" s="1068"/>
      <c r="D122" s="1069"/>
      <c r="E122" s="982"/>
      <c r="F122" s="1070">
        <f>+IF($P$2=0,$P122,0)</f>
        <v>0</v>
      </c>
      <c r="G122" s="1071">
        <f>+IF($P$2=0,$Q122,0)</f>
        <v>0</v>
      </c>
      <c r="H122" s="982"/>
      <c r="I122" s="1070">
        <f>+IF(OR($P$2=98,$P$2=42,$P$2=96,$P$2=97),$P122,0)</f>
        <v>0</v>
      </c>
      <c r="J122" s="1071">
        <f>+IF(OR($P$2=98,$P$2=42,$P$2=96,$P$2=97),$Q122,0)</f>
        <v>0</v>
      </c>
      <c r="K122" s="1058"/>
      <c r="L122" s="1071">
        <f>+IF($P$2=33,$Q122,0)</f>
        <v>0</v>
      </c>
      <c r="M122" s="1058"/>
      <c r="N122" s="1072">
        <f>+ROUND(+G122+J122+L122,0)</f>
        <v>0</v>
      </c>
      <c r="O122" s="1060"/>
      <c r="P122" s="1070">
        <f>+ROUND(+SUM(OTCHET!E549:E556),0)</f>
        <v>0</v>
      </c>
      <c r="Q122" s="1071">
        <f>+ROUND(+SUM(OTCHET!L549:L556),0)</f>
        <v>0</v>
      </c>
      <c r="R122" s="1009"/>
      <c r="S122" s="1612" t="s">
        <v>1553</v>
      </c>
      <c r="T122" s="1611"/>
      <c r="U122" s="1609"/>
      <c r="V122" s="1039"/>
      <c r="W122" s="980"/>
      <c r="X122" s="980"/>
      <c r="Y122" s="980"/>
      <c r="Z122" s="980"/>
    </row>
    <row r="123" spans="1:26" s="981" customFormat="1" ht="15.75">
      <c r="A123" s="1052"/>
      <c r="B123" s="1073" t="s">
        <v>1554</v>
      </c>
      <c r="C123" s="1074"/>
      <c r="D123" s="1075"/>
      <c r="E123" s="982"/>
      <c r="F123" s="1082">
        <f>+IF($P$2=0,$P123,0)</f>
        <v>0</v>
      </c>
      <c r="G123" s="1083">
        <f>+IF($P$2=0,$Q123,0)</f>
        <v>0</v>
      </c>
      <c r="H123" s="982"/>
      <c r="I123" s="1082">
        <f>+IF(OR($P$2=98,$P$2=42,$P$2=96,$P$2=97),$P123,0)</f>
        <v>0</v>
      </c>
      <c r="J123" s="1083">
        <f>+IF(OR($P$2=98,$P$2=42,$P$2=96,$P$2=97),$Q123,0)</f>
        <v>0</v>
      </c>
      <c r="K123" s="1058"/>
      <c r="L123" s="1083">
        <f>+IF($P$2=33,$Q123,0)</f>
        <v>0</v>
      </c>
      <c r="M123" s="1058"/>
      <c r="N123" s="1084">
        <f>+ROUND(+G123+J123+L123,0)</f>
        <v>0</v>
      </c>
      <c r="O123" s="1060"/>
      <c r="P123" s="1082">
        <f>+ROUND(OTCHET!E524,0)</f>
        <v>0</v>
      </c>
      <c r="Q123" s="1083">
        <f>+ROUND(OTCHET!L524,0)</f>
        <v>0</v>
      </c>
      <c r="R123" s="1009"/>
      <c r="S123" s="1326" t="s">
        <v>1555</v>
      </c>
      <c r="T123" s="1327"/>
      <c r="U123" s="1328"/>
      <c r="V123" s="1039"/>
      <c r="W123" s="980"/>
      <c r="X123" s="980"/>
      <c r="Y123" s="980"/>
      <c r="Z123" s="980"/>
    </row>
    <row r="124" spans="1:26" s="981" customFormat="1" ht="15.75">
      <c r="A124" s="1052"/>
      <c r="B124" s="1073" t="s">
        <v>1556</v>
      </c>
      <c r="C124" s="1074"/>
      <c r="D124" s="1075"/>
      <c r="E124" s="982"/>
      <c r="F124" s="1082">
        <f>+IF($P$2=0,$P124,0)</f>
        <v>0</v>
      </c>
      <c r="G124" s="1083">
        <f>+IF($P$2=0,$Q124,0)</f>
        <v>0</v>
      </c>
      <c r="H124" s="982"/>
      <c r="I124" s="1082">
        <f>+IF(OR($P$2=98,$P$2=42,$P$2=96,$P$2=97),$P124,0)</f>
        <v>0</v>
      </c>
      <c r="J124" s="1083">
        <f>+IF(OR($P$2=98,$P$2=42,$P$2=96,$P$2=97),$Q124,0)</f>
        <v>0</v>
      </c>
      <c r="K124" s="1058"/>
      <c r="L124" s="1083">
        <f>+IF($P$2=33,$Q124,0)</f>
        <v>0</v>
      </c>
      <c r="M124" s="1058"/>
      <c r="N124" s="1084">
        <f>+ROUND(+G124+J124+L124,0)</f>
        <v>0</v>
      </c>
      <c r="O124" s="1060"/>
      <c r="P124" s="1082">
        <f>+ROUND(+OTCHET!E521+OTCHET!E531+OTCHET!E557+OTCHET!E564+OTCHET!E565+OTCHET!E579+OTCHET!E591+IF(AND(OTCHET!$F$12=9900,+OTCHET!$E$15=0),+OTCHET!E586,0),0)</f>
        <v>0</v>
      </c>
      <c r="Q124" s="1083">
        <f>+ROUND(+OTCHET!L521+OTCHET!L531+OTCHET!L557+OTCHET!L564+OTCHET!L565+OTCHET!L579+OTCHET!L591+IF(AND(OTCHET!$F$12=9900,+OTCHET!$E$15=0),+OTCHET!L586,0),0)</f>
        <v>0</v>
      </c>
      <c r="R124" s="1009"/>
      <c r="S124" s="1610" t="s">
        <v>1557</v>
      </c>
      <c r="T124" s="1631"/>
      <c r="U124" s="1632"/>
      <c r="V124" s="1039"/>
      <c r="W124" s="980"/>
      <c r="X124" s="980"/>
      <c r="Y124" s="980"/>
      <c r="Z124" s="980"/>
    </row>
    <row r="125" spans="1:26" s="981" customFormat="1" ht="4.5" customHeight="1">
      <c r="A125" s="1052"/>
      <c r="B125" s="1583" t="s">
        <v>918</v>
      </c>
      <c r="C125" s="1584"/>
      <c r="D125" s="1585"/>
      <c r="E125" s="982"/>
      <c r="F125" s="1586">
        <f>+IF($P$2=0,$P125,0)</f>
        <v>0</v>
      </c>
      <c r="G125" s="1587">
        <f>+IF($P$2=0,$Q125,0)</f>
        <v>0</v>
      </c>
      <c r="H125" s="982"/>
      <c r="I125" s="1586"/>
      <c r="J125" s="1587"/>
      <c r="K125" s="1058"/>
      <c r="L125" s="1587"/>
      <c r="M125" s="1058"/>
      <c r="N125" s="1588">
        <f>+ROUND(+G125+J125+L125,0)</f>
        <v>0</v>
      </c>
      <c r="O125" s="1060"/>
      <c r="P125" s="1586">
        <f>+ROUND(+IF(AND(OTCHET!$F$12="9900",+OTCHET!$E$15=0,+(OTCHET!E589+OTCHET!E590)&gt;0,+(OTCHET!E587+OTCHET!E588)&lt;0),+OTCHET!E586,0),0)</f>
        <v>0</v>
      </c>
      <c r="Q125" s="1587">
        <f>+ROUND(+IF(AND(OTCHET!$F$12="9900",+OTCHET!$E$15=0,+(OTCHET!L589+OTCHET!L590)&gt;=0,+(OTCHET!L587+OTCHET!L588)&lt;=0),+OTCHET!L586,0),0)</f>
        <v>0</v>
      </c>
      <c r="R125" s="1009"/>
      <c r="S125" s="1589" t="s">
        <v>919</v>
      </c>
      <c r="T125" s="1590"/>
      <c r="U125" s="1591"/>
      <c r="V125" s="1039"/>
      <c r="W125" s="980"/>
      <c r="X125" s="980"/>
      <c r="Y125" s="980"/>
      <c r="Z125" s="980"/>
    </row>
    <row r="126" spans="1:26" s="981" customFormat="1" ht="15.75">
      <c r="A126" s="1052"/>
      <c r="B126" s="1236" t="s">
        <v>1558</v>
      </c>
      <c r="C126" s="1237"/>
      <c r="D126" s="1238"/>
      <c r="E126" s="982"/>
      <c r="F126" s="1239"/>
      <c r="G126" s="1240"/>
      <c r="H126" s="982"/>
      <c r="I126" s="1239"/>
      <c r="J126" s="1240"/>
      <c r="K126" s="1058"/>
      <c r="L126" s="1240"/>
      <c r="M126" s="1058"/>
      <c r="N126" s="1241">
        <f>+ROUND(+G126+J126+L126,0)</f>
        <v>0</v>
      </c>
      <c r="O126" s="1060"/>
      <c r="P126" s="1239"/>
      <c r="Q126" s="1240"/>
      <c r="R126" s="1009"/>
      <c r="S126" s="1678" t="s">
        <v>1559</v>
      </c>
      <c r="T126" s="1679"/>
      <c r="U126" s="1680"/>
      <c r="V126" s="1039"/>
      <c r="W126" s="980"/>
      <c r="X126" s="980"/>
      <c r="Y126" s="980"/>
      <c r="Z126" s="980"/>
    </row>
    <row r="127" spans="1:26" s="981" customFormat="1" ht="16.5" thickBot="1">
      <c r="A127" s="1052"/>
      <c r="B127" s="1242" t="s">
        <v>1560</v>
      </c>
      <c r="C127" s="1195"/>
      <c r="D127" s="1196"/>
      <c r="E127" s="982"/>
      <c r="F127" s="1197">
        <f>+ROUND(+SUM(F122:F126),0)</f>
        <v>0</v>
      </c>
      <c r="G127" s="1198">
        <f>+ROUND(+SUM(G122:G126),0)</f>
        <v>0</v>
      </c>
      <c r="H127" s="982"/>
      <c r="I127" s="1197">
        <f>+ROUND(+SUM(I122:I126),0)</f>
        <v>0</v>
      </c>
      <c r="J127" s="1198">
        <f>+ROUND(+SUM(J122:J126),0)</f>
        <v>0</v>
      </c>
      <c r="K127" s="1058"/>
      <c r="L127" s="1198">
        <f>+ROUND(+SUM(L122:L126),0)</f>
        <v>0</v>
      </c>
      <c r="M127" s="1058"/>
      <c r="N127" s="1199">
        <f>+ROUND(+SUM(N122:N126),0)</f>
        <v>0</v>
      </c>
      <c r="O127" s="1060"/>
      <c r="P127" s="1197">
        <f>+ROUND(+SUM(P122:P126),0)</f>
        <v>0</v>
      </c>
      <c r="Q127" s="1198">
        <f>+ROUND(+SUM(Q122:Q126),0)</f>
        <v>0</v>
      </c>
      <c r="R127" s="1009"/>
      <c r="S127" s="1657" t="s">
        <v>1561</v>
      </c>
      <c r="T127" s="1658"/>
      <c r="U127" s="1659"/>
      <c r="V127" s="1191"/>
      <c r="W127" s="1192"/>
      <c r="X127" s="1193"/>
      <c r="Y127" s="1192"/>
      <c r="Z127" s="1192"/>
    </row>
    <row r="128" spans="1:26" s="981" customFormat="1" ht="15.75">
      <c r="A128" s="1052"/>
      <c r="B128" s="1053" t="s">
        <v>1562</v>
      </c>
      <c r="C128" s="1054"/>
      <c r="D128" s="1055"/>
      <c r="E128" s="1166"/>
      <c r="F128" s="1064"/>
      <c r="G128" s="1065"/>
      <c r="H128" s="982"/>
      <c r="I128" s="1064"/>
      <c r="J128" s="1065"/>
      <c r="K128" s="1058"/>
      <c r="L128" s="1065"/>
      <c r="M128" s="1058"/>
      <c r="N128" s="1095"/>
      <c r="O128" s="1060"/>
      <c r="P128" s="1064"/>
      <c r="Q128" s="1065"/>
      <c r="R128" s="1009"/>
      <c r="S128" s="1227" t="s">
        <v>1562</v>
      </c>
      <c r="T128" s="1228"/>
      <c r="U128" s="1229"/>
      <c r="V128" s="1039"/>
      <c r="W128" s="980"/>
      <c r="X128" s="980"/>
      <c r="Y128" s="980"/>
      <c r="Z128" s="980"/>
    </row>
    <row r="129" spans="1:26" s="981" customFormat="1" ht="15.75">
      <c r="A129" s="1052"/>
      <c r="B129" s="1067" t="s">
        <v>1563</v>
      </c>
      <c r="C129" s="1068"/>
      <c r="D129" s="1069"/>
      <c r="E129" s="982"/>
      <c r="F129" s="1070">
        <f>+IF($P$2=0,$P129,0)</f>
        <v>0</v>
      </c>
      <c r="G129" s="1071">
        <f>+IF($P$2=0,$Q129,0)</f>
        <v>0</v>
      </c>
      <c r="H129" s="982"/>
      <c r="I129" s="1070">
        <f>+IF(OR($P$2=98,$P$2=42,$P$2=96,$P$2=97),$P129,0)</f>
        <v>0</v>
      </c>
      <c r="J129" s="1071">
        <f>+IF(OR($P$2=98,$P$2=42,$P$2=96,$P$2=97),$Q129,0)</f>
        <v>8858</v>
      </c>
      <c r="K129" s="1058"/>
      <c r="L129" s="1071">
        <f>+IF($P$2=33,$Q129,0)</f>
        <v>0</v>
      </c>
      <c r="M129" s="1058"/>
      <c r="N129" s="1072">
        <f>+ROUND(+G129+J129+L129,0)</f>
        <v>8858</v>
      </c>
      <c r="O129" s="1060"/>
      <c r="P129" s="1070">
        <f>+ROUND(+SUM(OTCHET!E567:E572)+SUM(OTCHET!E581:E582)+IF(AND(OTCHET!$F$12=9900,+OTCHET!$E$15=0),0,SUM(OTCHET!E587:E588)),0)</f>
        <v>0</v>
      </c>
      <c r="Q129" s="1071">
        <f>+ROUND(+SUM(OTCHET!L567:L572)+SUM(OTCHET!L581:L582)+IF(AND(OTCHET!$F$12=9900,+OTCHET!$E$15=0),0,SUM(OTCHET!L587:L588)),0)</f>
        <v>8858</v>
      </c>
      <c r="R129" s="1009"/>
      <c r="S129" s="1612" t="s">
        <v>1564</v>
      </c>
      <c r="T129" s="1611"/>
      <c r="U129" s="1609"/>
      <c r="V129" s="1039"/>
      <c r="W129" s="980"/>
      <c r="X129" s="980"/>
      <c r="Y129" s="980"/>
      <c r="Z129" s="980"/>
    </row>
    <row r="130" spans="1:26" s="981" customFormat="1" ht="15.75">
      <c r="A130" s="1052"/>
      <c r="B130" s="1073" t="s">
        <v>1565</v>
      </c>
      <c r="C130" s="1074"/>
      <c r="D130" s="1075"/>
      <c r="E130" s="982"/>
      <c r="F130" s="1082">
        <f>+IF($P$2=0,$P130,0)</f>
        <v>0</v>
      </c>
      <c r="G130" s="1083">
        <f>+IF($P$2=0,$Q130,0)</f>
        <v>0</v>
      </c>
      <c r="H130" s="982"/>
      <c r="I130" s="1082">
        <f>+IF(OR($P$2=98,$P$2=42,$P$2=96,$P$2=97),$P130,0)</f>
        <v>0</v>
      </c>
      <c r="J130" s="1083">
        <f>+IF(OR($P$2=98,$P$2=42,$P$2=96,$P$2=97),$Q130,0)</f>
        <v>0</v>
      </c>
      <c r="K130" s="1058"/>
      <c r="L130" s="1083">
        <f>+IF($P$2=33,$Q130,0)</f>
        <v>0</v>
      </c>
      <c r="M130" s="1058"/>
      <c r="N130" s="1084">
        <f>+ROUND(+G130+J130+L130,0)</f>
        <v>0</v>
      </c>
      <c r="O130" s="1060"/>
      <c r="P130" s="1082">
        <f>+ROUND(OTCHET!E580+OTCHET!E585,0)</f>
        <v>0</v>
      </c>
      <c r="Q130" s="1083">
        <f>+ROUND(OTCHET!L580+OTCHET!L585,0)</f>
        <v>0</v>
      </c>
      <c r="R130" s="1009"/>
      <c r="S130" s="1610" t="s">
        <v>1566</v>
      </c>
      <c r="T130" s="1631"/>
      <c r="U130" s="1632"/>
      <c r="V130" s="1039"/>
      <c r="W130" s="980"/>
      <c r="X130" s="980"/>
      <c r="Y130" s="980"/>
      <c r="Z130" s="980"/>
    </row>
    <row r="131" spans="1:26" s="981" customFormat="1" ht="15.75">
      <c r="A131" s="1052"/>
      <c r="B131" s="1243" t="s">
        <v>1567</v>
      </c>
      <c r="C131" s="1244"/>
      <c r="D131" s="1245"/>
      <c r="E131" s="982"/>
      <c r="F131" s="1082">
        <f>+IF($P$2=0,$P131,0)</f>
        <v>0</v>
      </c>
      <c r="G131" s="1083">
        <f>+IF($P$2=0,$Q131,0)</f>
        <v>0</v>
      </c>
      <c r="H131" s="982"/>
      <c r="I131" s="1082">
        <f>+IF(OR($P$2=98,$P$2=42,$P$2=96,$P$2=97),$P131,0)</f>
        <v>0</v>
      </c>
      <c r="J131" s="1083">
        <f>+IF(OR($P$2=98,$P$2=42,$P$2=96,$P$2=97),$Q131,0)</f>
        <v>8858</v>
      </c>
      <c r="K131" s="1058"/>
      <c r="L131" s="1083">
        <f>+IF($P$2=33,$Q131,0)</f>
        <v>0</v>
      </c>
      <c r="M131" s="1058"/>
      <c r="N131" s="1084">
        <f>+ROUND(+G131+J131+L131,0)</f>
        <v>8858</v>
      </c>
      <c r="O131" s="1060"/>
      <c r="P131" s="1082">
        <f>+ROUND(-SUM(OTCHET!E573:E578)-SUM(OTCHET!E583:E584)-IF(AND(OTCHET!$F$12=9900,+OTCHET!$E$15=0),0,SUM(OTCHET!E589:E590)),0)</f>
        <v>0</v>
      </c>
      <c r="Q131" s="1083">
        <f>+ROUND(-SUM(OTCHET!L573:L578)-SUM(OTCHET!L583:L584)-IF(AND(OTCHET!$F$12=9900,+OTCHET!$E$15=0),0,SUM(OTCHET!L589:L590)),0)</f>
        <v>8858</v>
      </c>
      <c r="R131" s="1009"/>
      <c r="S131" s="1669" t="s">
        <v>1568</v>
      </c>
      <c r="T131" s="1670"/>
      <c r="U131" s="1671"/>
      <c r="V131" s="1039"/>
      <c r="W131" s="980"/>
      <c r="X131" s="980"/>
      <c r="Y131" s="980"/>
      <c r="Z131" s="980"/>
    </row>
    <row r="132" spans="1:26" s="981" customFormat="1" ht="16.5" thickBot="1">
      <c r="A132" s="1052"/>
      <c r="B132" s="1246" t="s">
        <v>1569</v>
      </c>
      <c r="C132" s="1247"/>
      <c r="D132" s="1248"/>
      <c r="E132" s="982"/>
      <c r="F132" s="1249">
        <f>+ROUND(+F131-F129-F130,0)</f>
        <v>0</v>
      </c>
      <c r="G132" s="1250">
        <f>+ROUND(+G131-G129-G130,0)</f>
        <v>0</v>
      </c>
      <c r="H132" s="982"/>
      <c r="I132" s="1249">
        <f>+ROUND(+I131-I129-I130,0)</f>
        <v>0</v>
      </c>
      <c r="J132" s="1250">
        <f>+ROUND(+J131-J129-J130,0)</f>
        <v>0</v>
      </c>
      <c r="K132" s="1058"/>
      <c r="L132" s="1250">
        <f>+ROUND(+L131-L129-L130,0)</f>
        <v>0</v>
      </c>
      <c r="M132" s="1058"/>
      <c r="N132" s="1251">
        <f>+ROUND(+N131-N129-N130,0)</f>
        <v>0</v>
      </c>
      <c r="O132" s="1060"/>
      <c r="P132" s="1249">
        <f>+ROUND(+P131-P129-P130,0)</f>
        <v>0</v>
      </c>
      <c r="Q132" s="1250">
        <f>+ROUND(+Q131-Q129-Q130,0)</f>
        <v>0</v>
      </c>
      <c r="R132" s="1009"/>
      <c r="S132" s="1672" t="s">
        <v>1570</v>
      </c>
      <c r="T132" s="1673"/>
      <c r="U132" s="1674"/>
      <c r="V132" s="1191"/>
      <c r="W132" s="1192"/>
      <c r="X132" s="1193"/>
      <c r="Y132" s="1192"/>
      <c r="Z132" s="1192"/>
    </row>
    <row r="133" spans="1:26" s="981" customFormat="1" ht="16.5" customHeight="1" thickTop="1">
      <c r="A133" s="971"/>
      <c r="B133" s="1675">
        <f>+IF(+SUM(F133:N133)=0,0,"Контрола: дефицит/излишък = финансиране с обратен знак (Г. + Д. = 0)")</f>
        <v>0</v>
      </c>
      <c r="C133" s="1675"/>
      <c r="D133" s="1675"/>
      <c r="E133" s="982"/>
      <c r="F133" s="1252">
        <f>+ROUND(F83,0)+ROUND(F84,0)</f>
        <v>0</v>
      </c>
      <c r="G133" s="1252">
        <f>+ROUND(G83,0)+ROUND(G84,0)</f>
        <v>0</v>
      </c>
      <c r="H133" s="982"/>
      <c r="I133" s="1252">
        <f>+ROUND(I83,0)+ROUND(I84,0)</f>
        <v>0</v>
      </c>
      <c r="J133" s="1252">
        <f>+ROUND(J83,0)+ROUND(J84,0)</f>
        <v>0</v>
      </c>
      <c r="K133" s="982"/>
      <c r="L133" s="1252">
        <f>+ROUND(L83,0)+ROUND(L84,0)</f>
        <v>0</v>
      </c>
      <c r="M133" s="982"/>
      <c r="N133" s="1253">
        <f>+ROUND(N83,0)+ROUND(N84,0)</f>
        <v>0</v>
      </c>
      <c r="O133" s="1254"/>
      <c r="P133" s="1255">
        <f>+ROUND(P83,0)+ROUND(P84,0)</f>
        <v>0</v>
      </c>
      <c r="Q133" s="1255">
        <f>+ROUND(Q83,0)+ROUND(Q84,0)</f>
        <v>0</v>
      </c>
      <c r="R133" s="1009"/>
      <c r="S133" s="1256"/>
      <c r="T133" s="1256"/>
      <c r="U133" s="1256"/>
      <c r="V133" s="1191"/>
      <c r="W133" s="1192"/>
      <c r="X133" s="1193"/>
      <c r="Y133" s="1192"/>
      <c r="Z133" s="1192"/>
    </row>
    <row r="134" spans="1:26" s="981" customFormat="1" ht="17.25" customHeight="1" hidden="1">
      <c r="A134" s="971"/>
      <c r="B134" s="1257" t="s">
        <v>1571</v>
      </c>
      <c r="C134" s="1258" t="str">
        <f>+OTCHET!B605</f>
        <v>09.02.2022</v>
      </c>
      <c r="D134" s="1203" t="s">
        <v>1572</v>
      </c>
      <c r="E134" s="982"/>
      <c r="F134" s="1676"/>
      <c r="G134" s="1676"/>
      <c r="H134" s="982"/>
      <c r="I134" s="1259" t="s">
        <v>1573</v>
      </c>
      <c r="J134" s="1260"/>
      <c r="K134" s="982"/>
      <c r="L134" s="1676"/>
      <c r="M134" s="1676"/>
      <c r="N134" s="1676"/>
      <c r="O134" s="1254"/>
      <c r="P134" s="1677"/>
      <c r="Q134" s="1677"/>
      <c r="R134" s="1261"/>
      <c r="S134" s="1262"/>
      <c r="T134" s="1262"/>
      <c r="U134" s="1262"/>
      <c r="V134" s="1263"/>
      <c r="W134" s="1192"/>
      <c r="X134" s="1193"/>
      <c r="Y134" s="1192"/>
      <c r="Z134" s="1192"/>
    </row>
    <row r="135" spans="1:26" s="981" customFormat="1" ht="21" customHeight="1" hidden="1">
      <c r="A135" s="971"/>
      <c r="B135" s="1257"/>
      <c r="C135" s="1203"/>
      <c r="D135" s="1203"/>
      <c r="E135" s="982"/>
      <c r="F135" s="1264"/>
      <c r="G135" s="1264"/>
      <c r="H135" s="982"/>
      <c r="I135" s="1259"/>
      <c r="J135" s="1260"/>
      <c r="K135" s="982"/>
      <c r="L135" s="1264"/>
      <c r="M135" s="1264"/>
      <c r="N135" s="1264"/>
      <c r="O135" s="1254"/>
      <c r="P135" s="1265"/>
      <c r="Q135" s="1265"/>
      <c r="R135" s="1261"/>
      <c r="S135" s="1262"/>
      <c r="T135" s="1262"/>
      <c r="U135" s="1262"/>
      <c r="V135" s="1263"/>
      <c r="W135" s="1192"/>
      <c r="X135" s="1193"/>
      <c r="Y135" s="1192"/>
      <c r="Z135" s="1192"/>
    </row>
    <row r="136" spans="1:24" s="981" customFormat="1" ht="23.25" customHeight="1" thickBot="1">
      <c r="A136" s="1263"/>
      <c r="B136" s="1263"/>
      <c r="C136" s="1263"/>
      <c r="D136" s="1263"/>
      <c r="E136" s="1266"/>
      <c r="F136" s="1266"/>
      <c r="G136" s="1266"/>
      <c r="H136" s="1266"/>
      <c r="I136" s="1266"/>
      <c r="J136" s="1266"/>
      <c r="K136" s="1266"/>
      <c r="L136" s="1266"/>
      <c r="M136" s="1266"/>
      <c r="N136" s="1266"/>
      <c r="O136" s="1263"/>
      <c r="P136" s="1267"/>
      <c r="Q136" s="1267"/>
      <c r="R136" s="1262"/>
      <c r="S136" s="1262"/>
      <c r="T136" s="1262"/>
      <c r="U136" s="1262"/>
      <c r="V136" s="1262"/>
      <c r="X136" s="1268"/>
    </row>
    <row r="137" spans="1:24" s="981" customFormat="1" ht="15.75" customHeight="1">
      <c r="A137" s="1263"/>
      <c r="B137" s="1269" t="s">
        <v>1574</v>
      </c>
      <c r="C137" s="1270"/>
      <c r="D137" s="1271"/>
      <c r="E137" s="1266"/>
      <c r="F137" s="1272" t="str">
        <f>+IF(+ROUND(F140,2)=0,"O K","НЕРАВНЕНИЕ!")</f>
        <v>O K</v>
      </c>
      <c r="G137" s="1273" t="str">
        <f>+IF(+ROUND(G140,2)=0,"O K","НЕРАВНЕНИЕ!")</f>
        <v>O K</v>
      </c>
      <c r="H137" s="1274"/>
      <c r="I137" s="1275" t="str">
        <f>+IF(+ROUND(I140,2)=0,"O K","НЕРАВНЕНИЕ!")</f>
        <v>O K</v>
      </c>
      <c r="J137" s="1276" t="str">
        <f>+IF(+ROUND(J140,2)=0,"O K","НЕРАВНЕНИЕ!")</f>
        <v>O K</v>
      </c>
      <c r="K137" s="1277"/>
      <c r="L137" s="1278" t="str">
        <f>+IF(+ROUND(L140,2)=0,"O K","НЕРАВНЕНИЕ!")</f>
        <v>O K</v>
      </c>
      <c r="M137" s="1279"/>
      <c r="N137" s="1280" t="str">
        <f>+IF(+ROUND(N140,2)=0,"O K","НЕРАВНЕНИЕ!")</f>
        <v>O K</v>
      </c>
      <c r="O137" s="1263"/>
      <c r="P137" s="1281" t="str">
        <f>+IF(+ROUND(P140,2)=0,"O K","НЕРАВНЕНИЕ!")</f>
        <v>O K</v>
      </c>
      <c r="Q137" s="1282" t="str">
        <f>+IF(+ROUND(Q140,2)=0,"O K","НЕРАВНЕНИЕ!")</f>
        <v>O K</v>
      </c>
      <c r="R137" s="1283"/>
      <c r="S137" s="1284"/>
      <c r="T137" s="1284"/>
      <c r="U137" s="1284"/>
      <c r="V137" s="1263"/>
      <c r="X137" s="1268"/>
    </row>
    <row r="138" spans="1:24" s="981" customFormat="1" ht="15.75" customHeight="1" thickBot="1">
      <c r="A138" s="1263"/>
      <c r="B138" s="1285" t="s">
        <v>1575</v>
      </c>
      <c r="C138" s="1286"/>
      <c r="D138" s="1287"/>
      <c r="E138" s="1266"/>
      <c r="F138" s="1288" t="str">
        <f>+IF(+ROUND(F141,0)=0,"O K","НЕРАВНЕНИЕ!")</f>
        <v>O K</v>
      </c>
      <c r="G138" s="1289" t="str">
        <f>+IF(+ROUND(G141,0)=0,"O K","НЕРАВНЕНИЕ!")</f>
        <v>O K</v>
      </c>
      <c r="H138" s="1274"/>
      <c r="I138" s="1290" t="str">
        <f>+IF(+ROUND(I141,0)=0,"O K","НЕРАВНЕНИЕ!")</f>
        <v>O K</v>
      </c>
      <c r="J138" s="1291" t="str">
        <f>+IF(+ROUND(J141,0)=0,"O K","НЕРАВНЕНИЕ!")</f>
        <v>O K</v>
      </c>
      <c r="K138" s="1277"/>
      <c r="L138" s="1292" t="str">
        <f>+IF(+ROUND(L141,0)=0,"O K","НЕРАВНЕНИЕ!")</f>
        <v>O K</v>
      </c>
      <c r="M138" s="1279"/>
      <c r="N138" s="1293" t="str">
        <f>+IF(+ROUND(N141,0)=0,"O K","НЕРАВНЕНИЕ!")</f>
        <v>O K</v>
      </c>
      <c r="O138" s="1263"/>
      <c r="P138" s="1294" t="str">
        <f>+IF(+ROUND(P141,0)=0,"O K","НЕРАВНЕНИЕ!")</f>
        <v>O K</v>
      </c>
      <c r="Q138" s="1295" t="str">
        <f>+IF(+ROUND(Q141,0)=0,"O K","НЕРАВНЕНИЕ!")</f>
        <v>O K</v>
      </c>
      <c r="R138" s="1283"/>
      <c r="S138" s="1284"/>
      <c r="T138" s="1284"/>
      <c r="U138" s="1284"/>
      <c r="V138" s="1263"/>
      <c r="X138" s="1268"/>
    </row>
    <row r="139" spans="1:24" s="981" customFormat="1" ht="13.5" thickBot="1">
      <c r="A139" s="1263"/>
      <c r="B139" s="1263"/>
      <c r="C139" s="1263"/>
      <c r="D139" s="1263"/>
      <c r="E139" s="1266"/>
      <c r="F139" s="1279"/>
      <c r="G139" s="1279"/>
      <c r="H139" s="1279"/>
      <c r="I139" s="1296"/>
      <c r="J139" s="1279"/>
      <c r="K139" s="1279"/>
      <c r="L139" s="1296"/>
      <c r="M139" s="1279"/>
      <c r="N139" s="1279"/>
      <c r="O139" s="1263"/>
      <c r="P139" s="1267"/>
      <c r="Q139" s="1267"/>
      <c r="R139" s="1283"/>
      <c r="S139" s="1262"/>
      <c r="T139" s="1262"/>
      <c r="U139" s="1262"/>
      <c r="V139" s="1263"/>
      <c r="X139" s="1268"/>
    </row>
    <row r="140" spans="1:24" s="981" customFormat="1" ht="15.75">
      <c r="A140" s="1263"/>
      <c r="B140" s="1269" t="s">
        <v>1576</v>
      </c>
      <c r="C140" s="1270"/>
      <c r="D140" s="1271"/>
      <c r="E140" s="1266"/>
      <c r="F140" s="1297">
        <f>+ROUND(F83,0)+ROUND(F84,0)</f>
        <v>0</v>
      </c>
      <c r="G140" s="1298">
        <f>+ROUND(G83,0)+ROUND(G84,0)</f>
        <v>0</v>
      </c>
      <c r="H140" s="1274"/>
      <c r="I140" s="1299">
        <f>+ROUND(I83,0)+ROUND(I84,0)</f>
        <v>0</v>
      </c>
      <c r="J140" s="1300">
        <f>+ROUND(J83,0)+ROUND(J84,0)</f>
        <v>0</v>
      </c>
      <c r="K140" s="1277"/>
      <c r="L140" s="1301">
        <f>+ROUND(L83,0)+ROUND(L84,0)</f>
        <v>0</v>
      </c>
      <c r="M140" s="1279"/>
      <c r="N140" s="1302">
        <f>+ROUND(N83,0)+ROUND(N84,0)</f>
        <v>0</v>
      </c>
      <c r="O140" s="1263"/>
      <c r="P140" s="1303">
        <f>+ROUND(P83,0)+ROUND(P84,0)</f>
        <v>0</v>
      </c>
      <c r="Q140" s="1304">
        <f>+ROUND(Q83,0)+ROUND(Q84,0)</f>
        <v>0</v>
      </c>
      <c r="R140" s="1283"/>
      <c r="S140" s="1262"/>
      <c r="T140" s="1262"/>
      <c r="U140" s="1262"/>
      <c r="V140" s="1263"/>
      <c r="X140" s="1268"/>
    </row>
    <row r="141" spans="1:24" s="981" customFormat="1" ht="16.5" thickBot="1">
      <c r="A141" s="1263"/>
      <c r="B141" s="1285" t="s">
        <v>1577</v>
      </c>
      <c r="C141" s="1286"/>
      <c r="D141" s="1287"/>
      <c r="E141" s="1266"/>
      <c r="F141" s="1305">
        <f>SUM(+ROUND(F83,0)+ROUND(F101,0)+ROUND(F120,0)+ROUND(F127,0)+ROUND(F129,0)+ROUND(F130,0))-ROUND(F131,0)</f>
        <v>0</v>
      </c>
      <c r="G141" s="1306">
        <f>SUM(+ROUND(G83,0)+ROUND(G101,0)+ROUND(G120,0)+ROUND(G127,0)+ROUND(G129,0)+ROUND(G130,0))-ROUND(G131,0)</f>
        <v>0</v>
      </c>
      <c r="H141" s="1274"/>
      <c r="I141" s="1307">
        <f>SUM(+ROUND(I83,0)+ROUND(I101,0)+ROUND(I120,0)+ROUND(I127,0)+ROUND(I129,0)+ROUND(I130,0))-ROUND(I131,0)</f>
        <v>0</v>
      </c>
      <c r="J141" s="1308">
        <f>SUM(+ROUND(J83,0)+ROUND(J101,0)+ROUND(J120,0)+ROUND(J127,0)+ROUND(J129,0)+ROUND(J130,0))-ROUND(J131,0)</f>
        <v>0</v>
      </c>
      <c r="K141" s="1277"/>
      <c r="L141" s="1309">
        <f>SUM(+ROUND(L83,0)+ROUND(L101,0)+ROUND(L120,0)+ROUND(L127,0)+ROUND(L129,0)+ROUND(L130,0))-ROUND(L131,0)</f>
        <v>0</v>
      </c>
      <c r="M141" s="1279"/>
      <c r="N141" s="1310">
        <f>SUM(+ROUND(N83,0)+ROUND(N101,0)+ROUND(N120,0)+ROUND(N127,0)+ROUND(N129,0)+ROUND(N130,0))-ROUND(N131,0)</f>
        <v>0</v>
      </c>
      <c r="O141" s="1263"/>
      <c r="P141" s="1311">
        <f>SUM(+ROUND(P83,0)+ROUND(P101,0)+ROUND(P120,0)+ROUND(P127,0)+ROUND(P129,0)+ROUND(P130,0))-ROUND(P131,0)</f>
        <v>0</v>
      </c>
      <c r="Q141" s="1312">
        <f>SUM(+ROUND(Q83,0)+ROUND(Q101,0)+ROUND(Q120,0)+ROUND(Q127,0)+ROUND(Q129,0)+ROUND(Q130,0))-ROUND(Q131,0)</f>
        <v>0</v>
      </c>
      <c r="R141" s="1283"/>
      <c r="S141" s="1262"/>
      <c r="T141" s="1262"/>
      <c r="U141" s="1262"/>
      <c r="V141" s="1263"/>
      <c r="X141" s="1268"/>
    </row>
    <row r="142" spans="1:24" s="981" customFormat="1" ht="12.75">
      <c r="A142" s="1263"/>
      <c r="B142" s="1263"/>
      <c r="C142" s="1263"/>
      <c r="D142" s="1263"/>
      <c r="E142" s="1263"/>
      <c r="F142" s="1266"/>
      <c r="G142" s="1266"/>
      <c r="H142" s="1266"/>
      <c r="I142" s="1266"/>
      <c r="J142" s="1266"/>
      <c r="K142" s="1266"/>
      <c r="L142" s="1266"/>
      <c r="M142" s="1266"/>
      <c r="N142" s="1266"/>
      <c r="O142" s="1263"/>
      <c r="P142" s="1267"/>
      <c r="Q142" s="1267"/>
      <c r="R142" s="1283"/>
      <c r="S142" s="1262"/>
      <c r="T142" s="1262"/>
      <c r="U142" s="1262"/>
      <c r="V142" s="1263"/>
      <c r="X142" s="1268"/>
    </row>
    <row r="143" spans="1:24" s="981" customFormat="1" ht="12.75">
      <c r="A143" s="1263"/>
      <c r="B143" s="1263"/>
      <c r="C143" s="1263"/>
      <c r="D143" s="1263"/>
      <c r="E143" s="1266"/>
      <c r="F143" s="1266"/>
      <c r="G143" s="1266"/>
      <c r="H143" s="1266"/>
      <c r="I143" s="1266"/>
      <c r="J143" s="1266"/>
      <c r="K143" s="1266"/>
      <c r="L143" s="1266"/>
      <c r="M143" s="1266"/>
      <c r="N143" s="1266"/>
      <c r="O143" s="1263"/>
      <c r="P143" s="1267"/>
      <c r="Q143" s="1267"/>
      <c r="R143" s="1283"/>
      <c r="S143" s="1262"/>
      <c r="T143" s="1262"/>
      <c r="U143" s="1262"/>
      <c r="V143" s="1263"/>
      <c r="X143" s="1268"/>
    </row>
    <row r="144" spans="1:24" s="981" customFormat="1" ht="12.75">
      <c r="A144" s="1263"/>
      <c r="B144" s="1263"/>
      <c r="C144" s="1263"/>
      <c r="D144" s="1263"/>
      <c r="E144" s="1266"/>
      <c r="F144" s="1266"/>
      <c r="G144" s="1266"/>
      <c r="H144" s="1266"/>
      <c r="I144" s="1266"/>
      <c r="J144" s="1266"/>
      <c r="K144" s="1266"/>
      <c r="L144" s="1266"/>
      <c r="M144" s="1266"/>
      <c r="N144" s="1266"/>
      <c r="O144" s="1263"/>
      <c r="P144" s="1267"/>
      <c r="Q144" s="1267"/>
      <c r="R144" s="1283"/>
      <c r="S144" s="1262"/>
      <c r="T144" s="1262"/>
      <c r="U144" s="1262"/>
      <c r="V144" s="1263"/>
      <c r="X144" s="1268"/>
    </row>
    <row r="145" spans="1:24" s="981" customFormat="1" ht="12.75">
      <c r="A145" s="1263"/>
      <c r="B145" s="1263"/>
      <c r="C145" s="1263"/>
      <c r="D145" s="1263"/>
      <c r="E145" s="1266"/>
      <c r="F145" s="1266"/>
      <c r="G145" s="1266"/>
      <c r="H145" s="1266"/>
      <c r="I145" s="1266"/>
      <c r="J145" s="1266"/>
      <c r="K145" s="1266"/>
      <c r="L145" s="1266"/>
      <c r="M145" s="1266"/>
      <c r="N145" s="1266"/>
      <c r="O145" s="1263"/>
      <c r="P145" s="1267"/>
      <c r="Q145" s="1267"/>
      <c r="R145" s="1283"/>
      <c r="S145" s="1262"/>
      <c r="T145" s="1262"/>
      <c r="U145" s="1262"/>
      <c r="V145" s="1263"/>
      <c r="X145" s="1268"/>
    </row>
    <row r="146" spans="1:24" s="981" customFormat="1" ht="12.75">
      <c r="A146" s="1263"/>
      <c r="B146" s="1263"/>
      <c r="C146" s="1263"/>
      <c r="D146" s="1263"/>
      <c r="E146" s="1266"/>
      <c r="F146" s="1266"/>
      <c r="G146" s="1266"/>
      <c r="H146" s="1266"/>
      <c r="I146" s="1266"/>
      <c r="J146" s="1266"/>
      <c r="K146" s="1266"/>
      <c r="L146" s="1266"/>
      <c r="M146" s="1266"/>
      <c r="N146" s="1266"/>
      <c r="O146" s="1263"/>
      <c r="P146" s="1267"/>
      <c r="Q146" s="1267"/>
      <c r="R146" s="1283"/>
      <c r="S146" s="1262"/>
      <c r="T146" s="1262"/>
      <c r="U146" s="1262"/>
      <c r="V146" s="1263"/>
      <c r="X146" s="1268"/>
    </row>
    <row r="147" spans="1:24" s="981" customFormat="1" ht="12.75">
      <c r="A147" s="1263"/>
      <c r="B147" s="1263"/>
      <c r="C147" s="1263"/>
      <c r="D147" s="1263"/>
      <c r="E147" s="1266"/>
      <c r="F147" s="1266"/>
      <c r="G147" s="1266"/>
      <c r="H147" s="1266"/>
      <c r="I147" s="1266"/>
      <c r="J147" s="1266"/>
      <c r="K147" s="1266"/>
      <c r="L147" s="1266"/>
      <c r="M147" s="1266"/>
      <c r="N147" s="1266"/>
      <c r="O147" s="1263"/>
      <c r="P147" s="1267"/>
      <c r="Q147" s="1267"/>
      <c r="R147" s="1283"/>
      <c r="S147" s="1262"/>
      <c r="T147" s="1262"/>
      <c r="U147" s="1262"/>
      <c r="V147" s="1263"/>
      <c r="X147" s="1268"/>
    </row>
    <row r="148" spans="1:24" s="981" customFormat="1" ht="12.75">
      <c r="A148" s="1263"/>
      <c r="B148" s="1263"/>
      <c r="C148" s="1263"/>
      <c r="D148" s="1263"/>
      <c r="E148" s="1266"/>
      <c r="F148" s="1266"/>
      <c r="G148" s="1266"/>
      <c r="H148" s="1266"/>
      <c r="I148" s="1266"/>
      <c r="J148" s="1266"/>
      <c r="K148" s="1266"/>
      <c r="L148" s="1266"/>
      <c r="M148" s="1266"/>
      <c r="N148" s="1266"/>
      <c r="O148" s="1263"/>
      <c r="P148" s="1267"/>
      <c r="Q148" s="1267"/>
      <c r="R148" s="1283"/>
      <c r="S148" s="1262"/>
      <c r="T148" s="1262"/>
      <c r="U148" s="1262"/>
      <c r="V148" s="1263"/>
      <c r="X148" s="1268"/>
    </row>
    <row r="149" spans="1:24" s="981" customFormat="1" ht="12.75">
      <c r="A149" s="1263"/>
      <c r="B149" s="1263"/>
      <c r="C149" s="1263"/>
      <c r="D149" s="1263"/>
      <c r="E149" s="1266"/>
      <c r="F149" s="1266"/>
      <c r="G149" s="1266"/>
      <c r="H149" s="1266"/>
      <c r="I149" s="1266"/>
      <c r="J149" s="1266"/>
      <c r="K149" s="1266"/>
      <c r="L149" s="1266"/>
      <c r="M149" s="1266"/>
      <c r="N149" s="1266"/>
      <c r="O149" s="1263"/>
      <c r="P149" s="1267"/>
      <c r="Q149" s="1267"/>
      <c r="R149" s="1283"/>
      <c r="S149" s="1262"/>
      <c r="T149" s="1262"/>
      <c r="U149" s="1262"/>
      <c r="V149" s="1263"/>
      <c r="X149" s="1268"/>
    </row>
    <row r="150" spans="1:24" s="981" customFormat="1" ht="12.75">
      <c r="A150" s="1263"/>
      <c r="B150" s="1263"/>
      <c r="C150" s="1263"/>
      <c r="D150" s="1263"/>
      <c r="E150" s="1266"/>
      <c r="F150" s="1266"/>
      <c r="G150" s="1266"/>
      <c r="H150" s="1266"/>
      <c r="I150" s="1266"/>
      <c r="J150" s="1266"/>
      <c r="K150" s="1266"/>
      <c r="L150" s="1266"/>
      <c r="M150" s="1266"/>
      <c r="N150" s="1266"/>
      <c r="O150" s="1263"/>
      <c r="P150" s="1267"/>
      <c r="Q150" s="1267"/>
      <c r="R150" s="1283"/>
      <c r="S150" s="1262"/>
      <c r="T150" s="1262"/>
      <c r="U150" s="1262"/>
      <c r="V150" s="1263"/>
      <c r="X150" s="1268"/>
    </row>
    <row r="151" spans="1:24" s="981" customFormat="1" ht="12.75">
      <c r="A151" s="1263"/>
      <c r="B151" s="1263"/>
      <c r="C151" s="1263"/>
      <c r="D151" s="1263"/>
      <c r="E151" s="1266"/>
      <c r="F151" s="1266"/>
      <c r="G151" s="1266"/>
      <c r="H151" s="1266"/>
      <c r="I151" s="1266"/>
      <c r="J151" s="1266"/>
      <c r="K151" s="1266"/>
      <c r="L151" s="1266"/>
      <c r="M151" s="1266"/>
      <c r="N151" s="1266"/>
      <c r="O151" s="1263"/>
      <c r="P151" s="1267"/>
      <c r="Q151" s="1267"/>
      <c r="R151" s="1283"/>
      <c r="S151" s="1262"/>
      <c r="T151" s="1262"/>
      <c r="U151" s="1262"/>
      <c r="V151" s="1263"/>
      <c r="X151" s="1268"/>
    </row>
    <row r="152" spans="1:24" s="981" customFormat="1" ht="12.75">
      <c r="A152" s="1263"/>
      <c r="B152" s="1263"/>
      <c r="C152" s="1263"/>
      <c r="D152" s="1263"/>
      <c r="E152" s="1266"/>
      <c r="F152" s="1266"/>
      <c r="G152" s="1266"/>
      <c r="H152" s="1266"/>
      <c r="I152" s="1266"/>
      <c r="J152" s="1266"/>
      <c r="K152" s="1266"/>
      <c r="L152" s="1266"/>
      <c r="M152" s="1266"/>
      <c r="N152" s="1266"/>
      <c r="O152" s="1263"/>
      <c r="P152" s="1267"/>
      <c r="Q152" s="1267"/>
      <c r="R152" s="1283"/>
      <c r="S152" s="1262"/>
      <c r="T152" s="1262"/>
      <c r="U152" s="1262"/>
      <c r="V152" s="1263"/>
      <c r="X152" s="1268"/>
    </row>
    <row r="153" spans="1:24" s="981" customFormat="1" ht="12.75">
      <c r="A153" s="1263"/>
      <c r="B153" s="1263"/>
      <c r="C153" s="1263"/>
      <c r="D153" s="1263"/>
      <c r="E153" s="1266"/>
      <c r="F153" s="1266"/>
      <c r="G153" s="1266"/>
      <c r="H153" s="1266"/>
      <c r="I153" s="1266"/>
      <c r="J153" s="1266"/>
      <c r="K153" s="1266"/>
      <c r="L153" s="1266"/>
      <c r="M153" s="1266"/>
      <c r="N153" s="1266"/>
      <c r="O153" s="1263"/>
      <c r="P153" s="1267"/>
      <c r="Q153" s="1267"/>
      <c r="R153" s="1283"/>
      <c r="S153" s="1262"/>
      <c r="T153" s="1262"/>
      <c r="U153" s="1262"/>
      <c r="V153" s="1263"/>
      <c r="X153" s="1268"/>
    </row>
    <row r="154" spans="1:24" s="981" customFormat="1" ht="12.75">
      <c r="A154" s="1263"/>
      <c r="B154" s="1263"/>
      <c r="C154" s="1263"/>
      <c r="D154" s="1263"/>
      <c r="E154" s="1266"/>
      <c r="F154" s="1266"/>
      <c r="G154" s="1266"/>
      <c r="H154" s="1266"/>
      <c r="I154" s="1266"/>
      <c r="J154" s="1266"/>
      <c r="K154" s="1266"/>
      <c r="L154" s="1266"/>
      <c r="M154" s="1266"/>
      <c r="N154" s="1266"/>
      <c r="O154" s="1263"/>
      <c r="P154" s="1267"/>
      <c r="Q154" s="1267"/>
      <c r="R154" s="1283"/>
      <c r="S154" s="1262"/>
      <c r="T154" s="1262"/>
      <c r="U154" s="1262"/>
      <c r="V154" s="1263"/>
      <c r="X154" s="1268"/>
    </row>
    <row r="155" spans="1:24" s="981" customFormat="1" ht="12.75">
      <c r="A155" s="1263"/>
      <c r="B155" s="1263"/>
      <c r="C155" s="1263"/>
      <c r="D155" s="1263"/>
      <c r="E155" s="1266"/>
      <c r="F155" s="1266"/>
      <c r="G155" s="1266"/>
      <c r="H155" s="1266"/>
      <c r="I155" s="1266"/>
      <c r="J155" s="1266"/>
      <c r="K155" s="1266"/>
      <c r="L155" s="1266"/>
      <c r="M155" s="1266"/>
      <c r="N155" s="1266"/>
      <c r="O155" s="1263"/>
      <c r="P155" s="1267"/>
      <c r="Q155" s="1267"/>
      <c r="R155" s="1283"/>
      <c r="S155" s="1262"/>
      <c r="T155" s="1262"/>
      <c r="U155" s="1262"/>
      <c r="V155" s="1263"/>
      <c r="X155" s="1268"/>
    </row>
    <row r="156" spans="1:24" s="981" customFormat="1" ht="12.75">
      <c r="A156" s="1263"/>
      <c r="B156" s="1263"/>
      <c r="C156" s="1263"/>
      <c r="D156" s="1263"/>
      <c r="E156" s="1266"/>
      <c r="F156" s="1266"/>
      <c r="G156" s="1266"/>
      <c r="H156" s="1266"/>
      <c r="I156" s="1266"/>
      <c r="J156" s="1266"/>
      <c r="K156" s="1266"/>
      <c r="L156" s="1266"/>
      <c r="M156" s="1266"/>
      <c r="N156" s="1266"/>
      <c r="O156" s="1263"/>
      <c r="P156" s="1267"/>
      <c r="Q156" s="1267"/>
      <c r="R156" s="1283"/>
      <c r="S156" s="1262"/>
      <c r="T156" s="1262"/>
      <c r="U156" s="1262"/>
      <c r="V156" s="1263"/>
      <c r="X156" s="1268"/>
    </row>
    <row r="157" spans="1:24" s="981" customFormat="1" ht="12.75">
      <c r="A157" s="1263"/>
      <c r="B157" s="1263"/>
      <c r="C157" s="1263"/>
      <c r="D157" s="1263"/>
      <c r="E157" s="1266"/>
      <c r="F157" s="1266"/>
      <c r="G157" s="1266"/>
      <c r="H157" s="1266"/>
      <c r="I157" s="1266"/>
      <c r="J157" s="1266"/>
      <c r="K157" s="1266"/>
      <c r="L157" s="1266"/>
      <c r="M157" s="1266"/>
      <c r="N157" s="1266"/>
      <c r="O157" s="1263"/>
      <c r="P157" s="1267"/>
      <c r="Q157" s="1267"/>
      <c r="R157" s="1283"/>
      <c r="S157" s="1262"/>
      <c r="T157" s="1262"/>
      <c r="U157" s="1262"/>
      <c r="V157" s="1263"/>
      <c r="X157" s="1268"/>
    </row>
    <row r="158" spans="1:24" s="981" customFormat="1" ht="12.75">
      <c r="A158" s="1263"/>
      <c r="B158" s="1263"/>
      <c r="C158" s="1263"/>
      <c r="D158" s="1263"/>
      <c r="E158" s="1266"/>
      <c r="F158" s="1266"/>
      <c r="G158" s="1266"/>
      <c r="H158" s="1266"/>
      <c r="I158" s="1266"/>
      <c r="J158" s="1266"/>
      <c r="K158" s="1266"/>
      <c r="L158" s="1266"/>
      <c r="M158" s="1266"/>
      <c r="N158" s="1266"/>
      <c r="O158" s="1263"/>
      <c r="P158" s="1267"/>
      <c r="Q158" s="1267"/>
      <c r="R158" s="1283"/>
      <c r="S158" s="1262"/>
      <c r="T158" s="1262"/>
      <c r="U158" s="1262"/>
      <c r="V158" s="1263"/>
      <c r="X158" s="1268"/>
    </row>
    <row r="159" spans="1:24" s="981" customFormat="1" ht="12.75">
      <c r="A159" s="1263"/>
      <c r="B159" s="1263"/>
      <c r="C159" s="1263"/>
      <c r="D159" s="1263"/>
      <c r="E159" s="1266"/>
      <c r="F159" s="1266"/>
      <c r="G159" s="1266"/>
      <c r="H159" s="1266"/>
      <c r="I159" s="1266"/>
      <c r="J159" s="1266"/>
      <c r="K159" s="1266"/>
      <c r="L159" s="1266"/>
      <c r="M159" s="1266"/>
      <c r="N159" s="1266"/>
      <c r="O159" s="1263"/>
      <c r="P159" s="1267"/>
      <c r="Q159" s="1267"/>
      <c r="R159" s="1283"/>
      <c r="S159" s="1262"/>
      <c r="T159" s="1262"/>
      <c r="U159" s="1262"/>
      <c r="V159" s="1263"/>
      <c r="X159" s="1268"/>
    </row>
    <row r="160" spans="1:24" s="981" customFormat="1" ht="12.75">
      <c r="A160" s="1263"/>
      <c r="B160" s="1263"/>
      <c r="C160" s="1263"/>
      <c r="D160" s="1263"/>
      <c r="E160" s="1266"/>
      <c r="F160" s="1266"/>
      <c r="G160" s="1266"/>
      <c r="H160" s="1266"/>
      <c r="I160" s="1266"/>
      <c r="J160" s="1266"/>
      <c r="K160" s="1266"/>
      <c r="L160" s="1266"/>
      <c r="M160" s="1266"/>
      <c r="N160" s="1266"/>
      <c r="O160" s="1263"/>
      <c r="P160" s="1267"/>
      <c r="Q160" s="1267"/>
      <c r="R160" s="1283"/>
      <c r="S160" s="1262"/>
      <c r="T160" s="1262"/>
      <c r="U160" s="1262"/>
      <c r="V160" s="1263"/>
      <c r="X160" s="1268"/>
    </row>
    <row r="161" spans="1:24" s="981" customFormat="1" ht="12.75">
      <c r="A161" s="1263"/>
      <c r="B161" s="1263"/>
      <c r="C161" s="1263"/>
      <c r="D161" s="1263"/>
      <c r="E161" s="1266"/>
      <c r="F161" s="1266"/>
      <c r="G161" s="1266"/>
      <c r="H161" s="1266"/>
      <c r="I161" s="1266"/>
      <c r="J161" s="1266"/>
      <c r="K161" s="1266"/>
      <c r="L161" s="1266"/>
      <c r="M161" s="1266"/>
      <c r="N161" s="1266"/>
      <c r="O161" s="1263"/>
      <c r="P161" s="1267"/>
      <c r="Q161" s="1267"/>
      <c r="R161" s="1283"/>
      <c r="S161" s="1262"/>
      <c r="T161" s="1262"/>
      <c r="U161" s="1262"/>
      <c r="V161" s="1263"/>
      <c r="X161" s="1268"/>
    </row>
    <row r="162" spans="1:24" s="981" customFormat="1" ht="12.75">
      <c r="A162" s="1263"/>
      <c r="B162" s="1263"/>
      <c r="C162" s="1263"/>
      <c r="D162" s="1263"/>
      <c r="E162" s="1266"/>
      <c r="F162" s="1266"/>
      <c r="G162" s="1266"/>
      <c r="H162" s="1266"/>
      <c r="I162" s="1266"/>
      <c r="J162" s="1266"/>
      <c r="K162" s="1266"/>
      <c r="L162" s="1266"/>
      <c r="M162" s="1266"/>
      <c r="N162" s="1266"/>
      <c r="O162" s="1263"/>
      <c r="P162" s="1267"/>
      <c r="Q162" s="1267"/>
      <c r="R162" s="1283"/>
      <c r="S162" s="1262"/>
      <c r="T162" s="1262"/>
      <c r="U162" s="1262"/>
      <c r="V162" s="1263"/>
      <c r="X162" s="1268"/>
    </row>
    <row r="163" spans="1:24" s="981" customFormat="1" ht="12.75">
      <c r="A163" s="1263"/>
      <c r="B163" s="1263"/>
      <c r="C163" s="1263"/>
      <c r="D163" s="1263"/>
      <c r="E163" s="1266"/>
      <c r="F163" s="1266"/>
      <c r="G163" s="1266"/>
      <c r="H163" s="1266"/>
      <c r="I163" s="1266"/>
      <c r="J163" s="1266"/>
      <c r="K163" s="1266"/>
      <c r="L163" s="1266"/>
      <c r="M163" s="1266"/>
      <c r="N163" s="1266"/>
      <c r="O163" s="1263"/>
      <c r="P163" s="1267"/>
      <c r="Q163" s="1267"/>
      <c r="R163" s="1283"/>
      <c r="S163" s="1262"/>
      <c r="T163" s="1262"/>
      <c r="U163" s="1262"/>
      <c r="V163" s="1263"/>
      <c r="X163" s="1268"/>
    </row>
    <row r="164" spans="1:24" s="981" customFormat="1" ht="12.75">
      <c r="A164" s="1263"/>
      <c r="B164" s="1263"/>
      <c r="C164" s="1263"/>
      <c r="D164" s="1263"/>
      <c r="E164" s="1266"/>
      <c r="F164" s="1266"/>
      <c r="G164" s="1266"/>
      <c r="H164" s="1266"/>
      <c r="I164" s="1266"/>
      <c r="J164" s="1266"/>
      <c r="K164" s="1266"/>
      <c r="L164" s="1266"/>
      <c r="M164" s="1266"/>
      <c r="N164" s="1266"/>
      <c r="O164" s="1263"/>
      <c r="P164" s="1267"/>
      <c r="Q164" s="1267"/>
      <c r="R164" s="1283"/>
      <c r="S164" s="1262"/>
      <c r="T164" s="1262"/>
      <c r="U164" s="1262"/>
      <c r="V164" s="1263"/>
      <c r="X164" s="1268"/>
    </row>
    <row r="165" spans="1:24" s="981" customFormat="1" ht="12.75">
      <c r="A165" s="1263"/>
      <c r="B165" s="1263"/>
      <c r="C165" s="1263"/>
      <c r="D165" s="1263"/>
      <c r="E165" s="1266"/>
      <c r="F165" s="1266"/>
      <c r="G165" s="1266"/>
      <c r="H165" s="1266"/>
      <c r="I165" s="1266"/>
      <c r="J165" s="1266"/>
      <c r="K165" s="1266"/>
      <c r="L165" s="1266"/>
      <c r="M165" s="1266"/>
      <c r="N165" s="1266"/>
      <c r="O165" s="1263"/>
      <c r="P165" s="1267"/>
      <c r="Q165" s="1267"/>
      <c r="R165" s="1283"/>
      <c r="S165" s="1262"/>
      <c r="T165" s="1262"/>
      <c r="U165" s="1262"/>
      <c r="V165" s="1263"/>
      <c r="X165" s="1268"/>
    </row>
    <row r="166" spans="1:24" s="981" customFormat="1" ht="12.75">
      <c r="A166" s="1263"/>
      <c r="B166" s="1263"/>
      <c r="C166" s="1263"/>
      <c r="D166" s="1263"/>
      <c r="E166" s="1266"/>
      <c r="F166" s="1266"/>
      <c r="G166" s="1266"/>
      <c r="H166" s="1266"/>
      <c r="I166" s="1266"/>
      <c r="J166" s="1266"/>
      <c r="K166" s="1266"/>
      <c r="L166" s="1266"/>
      <c r="M166" s="1266"/>
      <c r="N166" s="1266"/>
      <c r="O166" s="1263"/>
      <c r="P166" s="1267"/>
      <c r="Q166" s="1267"/>
      <c r="R166" s="1283"/>
      <c r="S166" s="1262"/>
      <c r="T166" s="1262"/>
      <c r="U166" s="1262"/>
      <c r="V166" s="1263"/>
      <c r="X166" s="1268"/>
    </row>
    <row r="167" spans="1:24" s="981" customFormat="1" ht="12.75">
      <c r="A167" s="1263"/>
      <c r="B167" s="1263"/>
      <c r="C167" s="1263"/>
      <c r="D167" s="1263"/>
      <c r="E167" s="1266"/>
      <c r="F167" s="1266"/>
      <c r="G167" s="1266"/>
      <c r="H167" s="1266"/>
      <c r="I167" s="1266"/>
      <c r="J167" s="1266"/>
      <c r="K167" s="1266"/>
      <c r="L167" s="1266"/>
      <c r="M167" s="1266"/>
      <c r="N167" s="1266"/>
      <c r="O167" s="1263"/>
      <c r="P167" s="1267"/>
      <c r="Q167" s="1267"/>
      <c r="R167" s="1283"/>
      <c r="S167" s="1262"/>
      <c r="T167" s="1262"/>
      <c r="U167" s="1262"/>
      <c r="V167" s="1263"/>
      <c r="X167" s="1268"/>
    </row>
    <row r="168" spans="1:24" s="981" customFormat="1" ht="12.75">
      <c r="A168" s="1263"/>
      <c r="B168" s="1263"/>
      <c r="C168" s="1263"/>
      <c r="D168" s="1263"/>
      <c r="E168" s="1266"/>
      <c r="F168" s="1266"/>
      <c r="G168" s="1266"/>
      <c r="H168" s="1266"/>
      <c r="I168" s="1266"/>
      <c r="J168" s="1266"/>
      <c r="K168" s="1266"/>
      <c r="L168" s="1266"/>
      <c r="M168" s="1266"/>
      <c r="N168" s="1266"/>
      <c r="O168" s="1263"/>
      <c r="P168" s="1267"/>
      <c r="Q168" s="1267"/>
      <c r="R168" s="1283"/>
      <c r="S168" s="1262"/>
      <c r="T168" s="1262"/>
      <c r="U168" s="1262"/>
      <c r="V168" s="1263"/>
      <c r="X168" s="1268"/>
    </row>
    <row r="169" spans="1:24" s="981" customFormat="1" ht="12.75">
      <c r="A169" s="1263"/>
      <c r="B169" s="1263"/>
      <c r="C169" s="1263"/>
      <c r="D169" s="1263"/>
      <c r="E169" s="1266"/>
      <c r="F169" s="1266"/>
      <c r="G169" s="1266"/>
      <c r="H169" s="1266"/>
      <c r="I169" s="1266"/>
      <c r="J169" s="1266"/>
      <c r="K169" s="1266"/>
      <c r="L169" s="1266"/>
      <c r="M169" s="1266"/>
      <c r="N169" s="1266"/>
      <c r="O169" s="1263"/>
      <c r="P169" s="1267"/>
      <c r="Q169" s="1267"/>
      <c r="R169" s="1283"/>
      <c r="S169" s="1262"/>
      <c r="T169" s="1262"/>
      <c r="U169" s="1262"/>
      <c r="V169" s="1263"/>
      <c r="X169" s="1268"/>
    </row>
    <row r="170" spans="1:24" s="981" customFormat="1" ht="12.75">
      <c r="A170" s="1263"/>
      <c r="B170" s="1263"/>
      <c r="C170" s="1263"/>
      <c r="D170" s="1263"/>
      <c r="E170" s="1266"/>
      <c r="F170" s="1266"/>
      <c r="G170" s="1266"/>
      <c r="H170" s="1266"/>
      <c r="I170" s="1266"/>
      <c r="J170" s="1266"/>
      <c r="K170" s="1266"/>
      <c r="L170" s="1266"/>
      <c r="M170" s="1266"/>
      <c r="N170" s="1266"/>
      <c r="O170" s="1263"/>
      <c r="P170" s="1267"/>
      <c r="Q170" s="1267"/>
      <c r="R170" s="1283"/>
      <c r="S170" s="1262"/>
      <c r="T170" s="1262"/>
      <c r="U170" s="1262"/>
      <c r="V170" s="1263"/>
      <c r="X170" s="1268"/>
    </row>
    <row r="171" spans="1:24" s="981" customFormat="1" ht="12.75">
      <c r="A171" s="1263"/>
      <c r="B171" s="1263"/>
      <c r="C171" s="1263"/>
      <c r="D171" s="1263"/>
      <c r="E171" s="1266"/>
      <c r="F171" s="1266"/>
      <c r="G171" s="1266"/>
      <c r="H171" s="1266"/>
      <c r="I171" s="1266"/>
      <c r="J171" s="1266"/>
      <c r="K171" s="1266"/>
      <c r="L171" s="1266"/>
      <c r="M171" s="1266"/>
      <c r="N171" s="1266"/>
      <c r="O171" s="1263"/>
      <c r="P171" s="1267"/>
      <c r="Q171" s="1267"/>
      <c r="R171" s="1283"/>
      <c r="S171" s="1262"/>
      <c r="T171" s="1262"/>
      <c r="U171" s="1262"/>
      <c r="V171" s="1263"/>
      <c r="X171" s="1268"/>
    </row>
    <row r="172" spans="1:24" s="981" customFormat="1" ht="12.75">
      <c r="A172" s="1263"/>
      <c r="B172" s="1263"/>
      <c r="C172" s="1263"/>
      <c r="D172" s="1263"/>
      <c r="E172" s="1266"/>
      <c r="F172" s="1266"/>
      <c r="G172" s="1266"/>
      <c r="H172" s="1266"/>
      <c r="I172" s="1266"/>
      <c r="J172" s="1266"/>
      <c r="K172" s="1266"/>
      <c r="L172" s="1266"/>
      <c r="M172" s="1266"/>
      <c r="N172" s="1266"/>
      <c r="O172" s="1263"/>
      <c r="P172" s="1267"/>
      <c r="Q172" s="1267"/>
      <c r="R172" s="1283"/>
      <c r="S172" s="1262"/>
      <c r="T172" s="1262"/>
      <c r="U172" s="1262"/>
      <c r="V172" s="1263"/>
      <c r="X172" s="1268"/>
    </row>
    <row r="173" spans="1:24" s="981" customFormat="1" ht="12.75">
      <c r="A173" s="1263"/>
      <c r="B173" s="1263"/>
      <c r="C173" s="1263"/>
      <c r="D173" s="1263"/>
      <c r="E173" s="1266"/>
      <c r="F173" s="1266"/>
      <c r="G173" s="1266"/>
      <c r="H173" s="1266"/>
      <c r="I173" s="1266"/>
      <c r="J173" s="1266"/>
      <c r="K173" s="1266"/>
      <c r="L173" s="1266"/>
      <c r="M173" s="1266"/>
      <c r="N173" s="1266"/>
      <c r="O173" s="1263"/>
      <c r="P173" s="1267"/>
      <c r="Q173" s="1267"/>
      <c r="R173" s="1283"/>
      <c r="S173" s="1262"/>
      <c r="T173" s="1262"/>
      <c r="U173" s="1262"/>
      <c r="V173" s="1263"/>
      <c r="X173" s="1268"/>
    </row>
    <row r="174" spans="1:24" s="981" customFormat="1" ht="12.75">
      <c r="A174" s="1263"/>
      <c r="B174" s="1263"/>
      <c r="C174" s="1263"/>
      <c r="D174" s="1263"/>
      <c r="E174" s="1266"/>
      <c r="F174" s="1266"/>
      <c r="G174" s="1266"/>
      <c r="H174" s="1266"/>
      <c r="I174" s="1266"/>
      <c r="J174" s="1266"/>
      <c r="K174" s="1266"/>
      <c r="L174" s="1266"/>
      <c r="M174" s="1266"/>
      <c r="N174" s="1266"/>
      <c r="O174" s="1263"/>
      <c r="P174" s="1267"/>
      <c r="Q174" s="1267"/>
      <c r="R174" s="1283"/>
      <c r="S174" s="1262"/>
      <c r="T174" s="1262"/>
      <c r="U174" s="1262"/>
      <c r="V174" s="1263"/>
      <c r="X174" s="1268"/>
    </row>
    <row r="175" spans="1:24" s="981" customFormat="1" ht="12.75">
      <c r="A175" s="1263"/>
      <c r="B175" s="1263"/>
      <c r="C175" s="1263"/>
      <c r="D175" s="1263"/>
      <c r="E175" s="1266"/>
      <c r="F175" s="1266"/>
      <c r="G175" s="1266"/>
      <c r="H175" s="1266"/>
      <c r="I175" s="1266"/>
      <c r="J175" s="1266"/>
      <c r="K175" s="1266"/>
      <c r="L175" s="1266"/>
      <c r="M175" s="1266"/>
      <c r="N175" s="1266"/>
      <c r="O175" s="1263"/>
      <c r="P175" s="1267"/>
      <c r="Q175" s="1267"/>
      <c r="R175" s="1283"/>
      <c r="S175" s="1262"/>
      <c r="T175" s="1262"/>
      <c r="U175" s="1262"/>
      <c r="V175" s="1263"/>
      <c r="X175" s="1268"/>
    </row>
    <row r="176" spans="1:24" s="981" customFormat="1" ht="12.75">
      <c r="A176" s="1263"/>
      <c r="B176" s="1263"/>
      <c r="C176" s="1263"/>
      <c r="D176" s="1263"/>
      <c r="E176" s="1266"/>
      <c r="F176" s="1266"/>
      <c r="G176" s="1266"/>
      <c r="H176" s="1266"/>
      <c r="I176" s="1266"/>
      <c r="J176" s="1266"/>
      <c r="K176" s="1266"/>
      <c r="L176" s="1266"/>
      <c r="M176" s="1266"/>
      <c r="N176" s="1266"/>
      <c r="O176" s="1263"/>
      <c r="P176" s="1267"/>
      <c r="Q176" s="1267"/>
      <c r="R176" s="1283"/>
      <c r="S176" s="1262"/>
      <c r="T176" s="1262"/>
      <c r="U176" s="1262"/>
      <c r="V176" s="1263"/>
      <c r="X176" s="1268"/>
    </row>
    <row r="177" spans="1:24" s="981" customFormat="1" ht="12.75">
      <c r="A177" s="1263"/>
      <c r="B177" s="1263"/>
      <c r="C177" s="1263"/>
      <c r="D177" s="1263"/>
      <c r="E177" s="1266"/>
      <c r="F177" s="1266"/>
      <c r="G177" s="1266"/>
      <c r="H177" s="1266"/>
      <c r="I177" s="1266"/>
      <c r="J177" s="1266"/>
      <c r="K177" s="1266"/>
      <c r="L177" s="1266"/>
      <c r="M177" s="1266"/>
      <c r="N177" s="1266"/>
      <c r="O177" s="1263"/>
      <c r="P177" s="1267"/>
      <c r="Q177" s="1267"/>
      <c r="R177" s="1283"/>
      <c r="S177" s="1262"/>
      <c r="T177" s="1262"/>
      <c r="U177" s="1262"/>
      <c r="V177" s="1263"/>
      <c r="X177" s="1268"/>
    </row>
    <row r="178" spans="1:24" s="981" customFormat="1" ht="12.75">
      <c r="A178" s="1263"/>
      <c r="B178" s="1263"/>
      <c r="C178" s="1263"/>
      <c r="D178" s="1263"/>
      <c r="E178" s="1266"/>
      <c r="F178" s="1266"/>
      <c r="G178" s="1266"/>
      <c r="H178" s="1266"/>
      <c r="I178" s="1266"/>
      <c r="J178" s="1266"/>
      <c r="K178" s="1266"/>
      <c r="L178" s="1266"/>
      <c r="M178" s="1266"/>
      <c r="N178" s="1266"/>
      <c r="O178" s="1263"/>
      <c r="P178" s="1267"/>
      <c r="Q178" s="1267"/>
      <c r="R178" s="1283"/>
      <c r="S178" s="1262"/>
      <c r="T178" s="1262"/>
      <c r="U178" s="1262"/>
      <c r="V178" s="1263"/>
      <c r="X178" s="1268"/>
    </row>
    <row r="179" spans="1:24" s="981" customFormat="1" ht="12.75">
      <c r="A179" s="1263"/>
      <c r="B179" s="1263"/>
      <c r="C179" s="1263"/>
      <c r="D179" s="1263"/>
      <c r="E179" s="1266"/>
      <c r="F179" s="1266"/>
      <c r="G179" s="1266"/>
      <c r="H179" s="1266"/>
      <c r="I179" s="1266"/>
      <c r="J179" s="1266"/>
      <c r="K179" s="1266"/>
      <c r="L179" s="1266"/>
      <c r="M179" s="1266"/>
      <c r="N179" s="1266"/>
      <c r="O179" s="1263"/>
      <c r="P179" s="1267"/>
      <c r="Q179" s="1267"/>
      <c r="R179" s="1283"/>
      <c r="S179" s="1262"/>
      <c r="T179" s="1262"/>
      <c r="U179" s="1262"/>
      <c r="V179" s="1263"/>
      <c r="X179" s="1268"/>
    </row>
    <row r="180" spans="1:24" s="981" customFormat="1" ht="12.75">
      <c r="A180" s="1263"/>
      <c r="B180" s="1263"/>
      <c r="C180" s="1263"/>
      <c r="D180" s="1263"/>
      <c r="E180" s="1266"/>
      <c r="F180" s="1266"/>
      <c r="G180" s="1266"/>
      <c r="H180" s="1266"/>
      <c r="I180" s="1266"/>
      <c r="J180" s="1266"/>
      <c r="K180" s="1266"/>
      <c r="L180" s="1266"/>
      <c r="M180" s="1266"/>
      <c r="N180" s="1266"/>
      <c r="O180" s="1263"/>
      <c r="P180" s="1267"/>
      <c r="Q180" s="1267"/>
      <c r="R180" s="1283"/>
      <c r="S180" s="1262"/>
      <c r="T180" s="1262"/>
      <c r="U180" s="1262"/>
      <c r="V180" s="1263"/>
      <c r="X180" s="1268"/>
    </row>
    <row r="181" spans="1:24" s="981" customFormat="1" ht="12.75">
      <c r="A181" s="1263"/>
      <c r="B181" s="1263"/>
      <c r="C181" s="1263"/>
      <c r="D181" s="1263"/>
      <c r="E181" s="1266"/>
      <c r="F181" s="1266"/>
      <c r="G181" s="1266"/>
      <c r="H181" s="1266"/>
      <c r="I181" s="1266"/>
      <c r="J181" s="1266"/>
      <c r="K181" s="1266"/>
      <c r="L181" s="1266"/>
      <c r="M181" s="1266"/>
      <c r="N181" s="1266"/>
      <c r="O181" s="1263"/>
      <c r="P181" s="1267"/>
      <c r="Q181" s="1267"/>
      <c r="R181" s="1283"/>
      <c r="S181" s="1262"/>
      <c r="T181" s="1262"/>
      <c r="U181" s="1262"/>
      <c r="V181" s="1263"/>
      <c r="X181" s="1268"/>
    </row>
    <row r="182" spans="1:24" s="981" customFormat="1" ht="12.75">
      <c r="A182" s="1263"/>
      <c r="B182" s="1263"/>
      <c r="C182" s="1263"/>
      <c r="D182" s="1263"/>
      <c r="E182" s="1266"/>
      <c r="F182" s="1266"/>
      <c r="G182" s="1266"/>
      <c r="H182" s="1266"/>
      <c r="I182" s="1266"/>
      <c r="J182" s="1266"/>
      <c r="K182" s="1266"/>
      <c r="L182" s="1266"/>
      <c r="M182" s="1266"/>
      <c r="N182" s="1266"/>
      <c r="O182" s="1263"/>
      <c r="P182" s="1267"/>
      <c r="Q182" s="1267"/>
      <c r="R182" s="1283"/>
      <c r="S182" s="1262"/>
      <c r="T182" s="1262"/>
      <c r="U182" s="1262"/>
      <c r="V182" s="1263"/>
      <c r="X182" s="1268"/>
    </row>
    <row r="183" spans="1:24" s="981" customFormat="1" ht="12.75">
      <c r="A183" s="1263"/>
      <c r="B183" s="1263"/>
      <c r="C183" s="1263"/>
      <c r="D183" s="1263"/>
      <c r="E183" s="1266"/>
      <c r="F183" s="1266"/>
      <c r="G183" s="1266"/>
      <c r="H183" s="1266"/>
      <c r="I183" s="1266"/>
      <c r="J183" s="1266"/>
      <c r="K183" s="1266"/>
      <c r="L183" s="1266"/>
      <c r="M183" s="1266"/>
      <c r="N183" s="1266"/>
      <c r="O183" s="1263"/>
      <c r="P183" s="1267"/>
      <c r="Q183" s="1267"/>
      <c r="R183" s="1283"/>
      <c r="S183" s="1262"/>
      <c r="T183" s="1262"/>
      <c r="U183" s="1262"/>
      <c r="V183" s="1263"/>
      <c r="X183" s="1268"/>
    </row>
    <row r="184" spans="1:24" s="981" customFormat="1" ht="12.75">
      <c r="A184" s="1263"/>
      <c r="B184" s="1263"/>
      <c r="C184" s="1263"/>
      <c r="D184" s="1263"/>
      <c r="E184" s="1266"/>
      <c r="F184" s="1266"/>
      <c r="G184" s="1266"/>
      <c r="H184" s="1266"/>
      <c r="I184" s="1266"/>
      <c r="J184" s="1266"/>
      <c r="K184" s="1266"/>
      <c r="L184" s="1266"/>
      <c r="M184" s="1266"/>
      <c r="N184" s="1266"/>
      <c r="O184" s="1263"/>
      <c r="P184" s="1267"/>
      <c r="Q184" s="1267"/>
      <c r="R184" s="1283"/>
      <c r="S184" s="1262"/>
      <c r="T184" s="1262"/>
      <c r="U184" s="1262"/>
      <c r="V184" s="1263"/>
      <c r="X184" s="1268"/>
    </row>
    <row r="185" spans="1:24" s="981" customFormat="1" ht="12.75">
      <c r="A185" s="1263"/>
      <c r="B185" s="1263"/>
      <c r="C185" s="1263"/>
      <c r="D185" s="1263"/>
      <c r="E185" s="1266"/>
      <c r="F185" s="1266"/>
      <c r="G185" s="1266"/>
      <c r="H185" s="1266"/>
      <c r="I185" s="1266"/>
      <c r="J185" s="1266"/>
      <c r="K185" s="1266"/>
      <c r="L185" s="1266"/>
      <c r="M185" s="1266"/>
      <c r="N185" s="1266"/>
      <c r="O185" s="1263"/>
      <c r="P185" s="1267"/>
      <c r="Q185" s="1267"/>
      <c r="R185" s="1283"/>
      <c r="S185" s="1262"/>
      <c r="T185" s="1262"/>
      <c r="U185" s="1262"/>
      <c r="V185" s="1263"/>
      <c r="X185" s="1268"/>
    </row>
    <row r="186" spans="1:24" s="981" customFormat="1" ht="12.75">
      <c r="A186" s="1263"/>
      <c r="B186" s="1263"/>
      <c r="C186" s="1263"/>
      <c r="D186" s="1263"/>
      <c r="E186" s="1266"/>
      <c r="F186" s="1266"/>
      <c r="G186" s="1266"/>
      <c r="H186" s="1266"/>
      <c r="I186" s="1266"/>
      <c r="J186" s="1266"/>
      <c r="K186" s="1266"/>
      <c r="L186" s="1266"/>
      <c r="M186" s="1266"/>
      <c r="N186" s="1266"/>
      <c r="O186" s="1263"/>
      <c r="P186" s="1267"/>
      <c r="Q186" s="1267"/>
      <c r="R186" s="1283"/>
      <c r="S186" s="1263"/>
      <c r="T186" s="1263"/>
      <c r="U186" s="1263"/>
      <c r="V186" s="1263"/>
      <c r="X186" s="1268"/>
    </row>
    <row r="187" spans="1:24" s="981" customFormat="1" ht="12.75">
      <c r="A187" s="1263"/>
      <c r="B187" s="1263"/>
      <c r="C187" s="1263"/>
      <c r="D187" s="1263"/>
      <c r="E187" s="1266"/>
      <c r="F187" s="1266"/>
      <c r="G187" s="1266"/>
      <c r="H187" s="1266"/>
      <c r="I187" s="1266"/>
      <c r="J187" s="1266"/>
      <c r="K187" s="1266"/>
      <c r="L187" s="1266"/>
      <c r="M187" s="1266"/>
      <c r="N187" s="1266"/>
      <c r="O187" s="1263"/>
      <c r="P187" s="1267"/>
      <c r="Q187" s="1267"/>
      <c r="R187" s="1283"/>
      <c r="S187" s="1263"/>
      <c r="T187" s="1263"/>
      <c r="U187" s="1263"/>
      <c r="V187" s="1263"/>
      <c r="X187" s="1268"/>
    </row>
    <row r="188" spans="1:24" s="981" customFormat="1" ht="12.75">
      <c r="A188" s="1263"/>
      <c r="B188" s="1263"/>
      <c r="C188" s="1263"/>
      <c r="D188" s="1263"/>
      <c r="E188" s="1266"/>
      <c r="F188" s="1266"/>
      <c r="G188" s="1266"/>
      <c r="H188" s="1266"/>
      <c r="I188" s="1266"/>
      <c r="J188" s="1266"/>
      <c r="K188" s="1266"/>
      <c r="L188" s="1266"/>
      <c r="M188" s="1266"/>
      <c r="N188" s="1266"/>
      <c r="O188" s="1263"/>
      <c r="P188" s="1267"/>
      <c r="Q188" s="1267"/>
      <c r="R188" s="1283"/>
      <c r="S188" s="1263"/>
      <c r="T188" s="1263"/>
      <c r="U188" s="1263"/>
      <c r="V188" s="1263"/>
      <c r="X188" s="1268"/>
    </row>
    <row r="189" spans="1:24" s="981" customFormat="1" ht="12.75">
      <c r="A189" s="1263"/>
      <c r="B189" s="1263"/>
      <c r="C189" s="1263"/>
      <c r="D189" s="1263"/>
      <c r="E189" s="1266"/>
      <c r="F189" s="1266"/>
      <c r="G189" s="1266"/>
      <c r="H189" s="1266"/>
      <c r="I189" s="1266"/>
      <c r="J189" s="1266"/>
      <c r="K189" s="1266"/>
      <c r="L189" s="1266"/>
      <c r="M189" s="1266"/>
      <c r="N189" s="1266"/>
      <c r="O189" s="1263"/>
      <c r="P189" s="1267"/>
      <c r="Q189" s="1267"/>
      <c r="R189" s="1283"/>
      <c r="S189" s="1263"/>
      <c r="T189" s="1263"/>
      <c r="U189" s="1263"/>
      <c r="V189" s="1263"/>
      <c r="X189" s="1268"/>
    </row>
    <row r="190" spans="1:24" s="981" customFormat="1" ht="12.75">
      <c r="A190" s="1263"/>
      <c r="B190" s="1263"/>
      <c r="C190" s="1263"/>
      <c r="D190" s="1263"/>
      <c r="E190" s="1266"/>
      <c r="F190" s="1266"/>
      <c r="G190" s="1266"/>
      <c r="H190" s="1266"/>
      <c r="I190" s="1266"/>
      <c r="J190" s="1266"/>
      <c r="K190" s="1266"/>
      <c r="L190" s="1266"/>
      <c r="M190" s="1266"/>
      <c r="N190" s="1266"/>
      <c r="O190" s="1263"/>
      <c r="P190" s="1267"/>
      <c r="Q190" s="1267"/>
      <c r="R190" s="1283"/>
      <c r="S190" s="1263"/>
      <c r="T190" s="1263"/>
      <c r="U190" s="1263"/>
      <c r="V190" s="1263"/>
      <c r="X190" s="1268"/>
    </row>
    <row r="191" spans="1:24" s="981" customFormat="1" ht="12.75">
      <c r="A191" s="1263"/>
      <c r="B191" s="1263"/>
      <c r="C191" s="1263"/>
      <c r="D191" s="1263"/>
      <c r="E191" s="1266"/>
      <c r="F191" s="1266"/>
      <c r="G191" s="1266"/>
      <c r="H191" s="1266"/>
      <c r="I191" s="1266"/>
      <c r="J191" s="1266"/>
      <c r="K191" s="1266"/>
      <c r="L191" s="1266"/>
      <c r="M191" s="1266"/>
      <c r="N191" s="1266"/>
      <c r="O191" s="1263"/>
      <c r="P191" s="1267"/>
      <c r="Q191" s="1267"/>
      <c r="R191" s="1283"/>
      <c r="S191" s="1263"/>
      <c r="T191" s="1263"/>
      <c r="U191" s="1263"/>
      <c r="V191" s="1263"/>
      <c r="X191" s="1268"/>
    </row>
    <row r="192" spans="1:24" s="981" customFormat="1" ht="12.75">
      <c r="A192" s="1263"/>
      <c r="B192" s="1263"/>
      <c r="C192" s="1263"/>
      <c r="D192" s="1263"/>
      <c r="E192" s="1266"/>
      <c r="F192" s="1266"/>
      <c r="G192" s="1266"/>
      <c r="H192" s="1266"/>
      <c r="I192" s="1266"/>
      <c r="J192" s="1266"/>
      <c r="K192" s="1266"/>
      <c r="L192" s="1266"/>
      <c r="M192" s="1266"/>
      <c r="N192" s="1266"/>
      <c r="O192" s="1263"/>
      <c r="P192" s="1267"/>
      <c r="Q192" s="1267"/>
      <c r="R192" s="1283"/>
      <c r="S192" s="1263"/>
      <c r="T192" s="1263"/>
      <c r="U192" s="1263"/>
      <c r="V192" s="1263"/>
      <c r="X192" s="1268"/>
    </row>
    <row r="193" spans="1:24" s="981" customFormat="1" ht="12.75">
      <c r="A193" s="1263"/>
      <c r="B193" s="1263"/>
      <c r="C193" s="1263"/>
      <c r="D193" s="1263"/>
      <c r="E193" s="1266"/>
      <c r="F193" s="1266"/>
      <c r="G193" s="1266"/>
      <c r="H193" s="1266"/>
      <c r="I193" s="1266"/>
      <c r="J193" s="1266"/>
      <c r="K193" s="1266"/>
      <c r="L193" s="1266"/>
      <c r="M193" s="1266"/>
      <c r="N193" s="1266"/>
      <c r="O193" s="1263"/>
      <c r="P193" s="1267"/>
      <c r="Q193" s="1267"/>
      <c r="R193" s="1283"/>
      <c r="S193" s="1263"/>
      <c r="T193" s="1263"/>
      <c r="U193" s="1263"/>
      <c r="V193" s="1263"/>
      <c r="X193" s="1268"/>
    </row>
    <row r="194" spans="1:24" s="981" customFormat="1" ht="12.75">
      <c r="A194" s="1263"/>
      <c r="B194" s="1263"/>
      <c r="C194" s="1263"/>
      <c r="D194" s="1263"/>
      <c r="E194" s="1266"/>
      <c r="F194" s="1266"/>
      <c r="G194" s="1266"/>
      <c r="H194" s="1266"/>
      <c r="I194" s="1266"/>
      <c r="J194" s="1266"/>
      <c r="K194" s="1266"/>
      <c r="L194" s="1266"/>
      <c r="M194" s="1266"/>
      <c r="N194" s="1266"/>
      <c r="O194" s="1263"/>
      <c r="P194" s="1267"/>
      <c r="Q194" s="1267"/>
      <c r="R194" s="1283"/>
      <c r="S194" s="1263"/>
      <c r="T194" s="1263"/>
      <c r="U194" s="1263"/>
      <c r="V194" s="1263"/>
      <c r="X194" s="1268"/>
    </row>
    <row r="195" spans="1:24" s="981" customFormat="1" ht="12.75">
      <c r="A195" s="1263"/>
      <c r="B195" s="1263"/>
      <c r="C195" s="1263"/>
      <c r="D195" s="1263"/>
      <c r="E195" s="1266"/>
      <c r="F195" s="1266"/>
      <c r="G195" s="1266"/>
      <c r="H195" s="1266"/>
      <c r="I195" s="1266"/>
      <c r="J195" s="1266"/>
      <c r="K195" s="1266"/>
      <c r="L195" s="1266"/>
      <c r="M195" s="1266"/>
      <c r="N195" s="1266"/>
      <c r="O195" s="1263"/>
      <c r="P195" s="1267"/>
      <c r="Q195" s="1267"/>
      <c r="R195" s="1283"/>
      <c r="S195" s="1263"/>
      <c r="T195" s="1263"/>
      <c r="U195" s="1263"/>
      <c r="V195" s="1263"/>
      <c r="X195" s="1268"/>
    </row>
    <row r="196" spans="1:24" s="981" customFormat="1" ht="12.75">
      <c r="A196" s="1263"/>
      <c r="B196" s="1263"/>
      <c r="C196" s="1263"/>
      <c r="D196" s="1263"/>
      <c r="E196" s="1266"/>
      <c r="F196" s="1266"/>
      <c r="G196" s="1266"/>
      <c r="H196" s="1266"/>
      <c r="I196" s="1266"/>
      <c r="J196" s="1266"/>
      <c r="K196" s="1266"/>
      <c r="L196" s="1266"/>
      <c r="M196" s="1266"/>
      <c r="N196" s="1266"/>
      <c r="O196" s="1263"/>
      <c r="P196" s="1267"/>
      <c r="Q196" s="1267"/>
      <c r="R196" s="1283"/>
      <c r="S196" s="1263"/>
      <c r="T196" s="1263"/>
      <c r="U196" s="1263"/>
      <c r="V196" s="1263"/>
      <c r="X196" s="1268"/>
    </row>
    <row r="197" spans="1:24" s="981" customFormat="1" ht="12.75">
      <c r="A197" s="1263"/>
      <c r="B197" s="1263"/>
      <c r="C197" s="1263"/>
      <c r="D197" s="1263"/>
      <c r="E197" s="1266"/>
      <c r="F197" s="1266"/>
      <c r="G197" s="1266"/>
      <c r="H197" s="1266"/>
      <c r="I197" s="1266"/>
      <c r="J197" s="1266"/>
      <c r="K197" s="1266"/>
      <c r="L197" s="1266"/>
      <c r="M197" s="1266"/>
      <c r="N197" s="1266"/>
      <c r="O197" s="1263"/>
      <c r="P197" s="1267"/>
      <c r="Q197" s="1267"/>
      <c r="R197" s="1283"/>
      <c r="S197" s="1263"/>
      <c r="T197" s="1263"/>
      <c r="U197" s="1263"/>
      <c r="V197" s="1263"/>
      <c r="X197" s="1268"/>
    </row>
    <row r="198" spans="1:24" s="981" customFormat="1" ht="12.75">
      <c r="A198" s="1263"/>
      <c r="B198" s="1263"/>
      <c r="C198" s="1263"/>
      <c r="D198" s="1263"/>
      <c r="E198" s="1266"/>
      <c r="F198" s="1266"/>
      <c r="G198" s="1266"/>
      <c r="H198" s="1266"/>
      <c r="I198" s="1266"/>
      <c r="J198" s="1266"/>
      <c r="K198" s="1266"/>
      <c r="L198" s="1266"/>
      <c r="M198" s="1266"/>
      <c r="N198" s="1266"/>
      <c r="O198" s="1263"/>
      <c r="P198" s="1267"/>
      <c r="Q198" s="1267"/>
      <c r="R198" s="1283"/>
      <c r="S198" s="1263"/>
      <c r="T198" s="1263"/>
      <c r="U198" s="1263"/>
      <c r="V198" s="1263"/>
      <c r="X198" s="1268"/>
    </row>
    <row r="199" spans="1:24" s="981" customFormat="1" ht="12.75">
      <c r="A199" s="1263"/>
      <c r="B199" s="1263"/>
      <c r="C199" s="1263"/>
      <c r="D199" s="1263"/>
      <c r="E199" s="1266"/>
      <c r="F199" s="1266"/>
      <c r="G199" s="1266"/>
      <c r="H199" s="1266"/>
      <c r="I199" s="1266"/>
      <c r="J199" s="1266"/>
      <c r="K199" s="1266"/>
      <c r="L199" s="1266"/>
      <c r="M199" s="1266"/>
      <c r="N199" s="1266"/>
      <c r="O199" s="1263"/>
      <c r="P199" s="1267"/>
      <c r="Q199" s="1267"/>
      <c r="R199" s="1283"/>
      <c r="S199" s="1263"/>
      <c r="T199" s="1263"/>
      <c r="U199" s="1263"/>
      <c r="V199" s="1263"/>
      <c r="X199" s="1268"/>
    </row>
    <row r="200" spans="1:24" s="981" customFormat="1" ht="12.75">
      <c r="A200" s="1263"/>
      <c r="B200" s="1263"/>
      <c r="C200" s="1263"/>
      <c r="D200" s="1263"/>
      <c r="E200" s="1266"/>
      <c r="F200" s="1266"/>
      <c r="G200" s="1266"/>
      <c r="H200" s="1266"/>
      <c r="I200" s="1266"/>
      <c r="J200" s="1266"/>
      <c r="K200" s="1266"/>
      <c r="L200" s="1266"/>
      <c r="M200" s="1266"/>
      <c r="N200" s="1266"/>
      <c r="O200" s="1263"/>
      <c r="P200" s="1267"/>
      <c r="Q200" s="1267"/>
      <c r="R200" s="1283"/>
      <c r="S200" s="1263"/>
      <c r="T200" s="1263"/>
      <c r="U200" s="1263"/>
      <c r="V200" s="1263"/>
      <c r="X200" s="1268"/>
    </row>
    <row r="201" spans="1:24" s="981" customFormat="1" ht="12.75">
      <c r="A201" s="1263"/>
      <c r="B201" s="1263"/>
      <c r="C201" s="1263"/>
      <c r="D201" s="1263"/>
      <c r="E201" s="1266"/>
      <c r="F201" s="1266"/>
      <c r="G201" s="1266"/>
      <c r="H201" s="1266"/>
      <c r="I201" s="1266"/>
      <c r="J201" s="1266"/>
      <c r="K201" s="1266"/>
      <c r="L201" s="1266"/>
      <c r="M201" s="1266"/>
      <c r="N201" s="1266"/>
      <c r="O201" s="1263"/>
      <c r="P201" s="1267"/>
      <c r="Q201" s="1267"/>
      <c r="R201" s="1283"/>
      <c r="S201" s="1263"/>
      <c r="T201" s="1263"/>
      <c r="U201" s="1263"/>
      <c r="V201" s="1263"/>
      <c r="X201" s="1268"/>
    </row>
    <row r="202" spans="1:24" s="981" customFormat="1" ht="12.75">
      <c r="A202" s="1263"/>
      <c r="B202" s="1263"/>
      <c r="C202" s="1263"/>
      <c r="D202" s="1263"/>
      <c r="E202" s="1266"/>
      <c r="F202" s="1266"/>
      <c r="G202" s="1266"/>
      <c r="H202" s="1266"/>
      <c r="I202" s="1266"/>
      <c r="J202" s="1266"/>
      <c r="K202" s="1266"/>
      <c r="L202" s="1266"/>
      <c r="M202" s="1266"/>
      <c r="N202" s="1266"/>
      <c r="O202" s="1263"/>
      <c r="P202" s="1267"/>
      <c r="Q202" s="1267"/>
      <c r="R202" s="1283"/>
      <c r="S202" s="1263"/>
      <c r="T202" s="1263"/>
      <c r="U202" s="1263"/>
      <c r="V202" s="1263"/>
      <c r="X202" s="1268"/>
    </row>
    <row r="203" spans="1:24" s="981" customFormat="1" ht="12.75">
      <c r="A203" s="1263"/>
      <c r="B203" s="1263"/>
      <c r="C203" s="1263"/>
      <c r="D203" s="1263"/>
      <c r="E203" s="1266"/>
      <c r="F203" s="1266"/>
      <c r="G203" s="1266"/>
      <c r="H203" s="1266"/>
      <c r="I203" s="1266"/>
      <c r="J203" s="1266"/>
      <c r="K203" s="1266"/>
      <c r="L203" s="1266"/>
      <c r="M203" s="1266"/>
      <c r="N203" s="1266"/>
      <c r="O203" s="1263"/>
      <c r="P203" s="1267"/>
      <c r="Q203" s="1267"/>
      <c r="R203" s="1283"/>
      <c r="S203" s="1263"/>
      <c r="T203" s="1263"/>
      <c r="U203" s="1263"/>
      <c r="V203" s="1263"/>
      <c r="X203" s="1268"/>
    </row>
    <row r="204" spans="1:24" s="981" customFormat="1" ht="12.75">
      <c r="A204" s="1263"/>
      <c r="B204" s="1263"/>
      <c r="C204" s="1263"/>
      <c r="D204" s="1263"/>
      <c r="E204" s="1266"/>
      <c r="F204" s="1266"/>
      <c r="G204" s="1266"/>
      <c r="H204" s="1266"/>
      <c r="I204" s="1266"/>
      <c r="J204" s="1266"/>
      <c r="K204" s="1266"/>
      <c r="L204" s="1266"/>
      <c r="M204" s="1266"/>
      <c r="N204" s="1266"/>
      <c r="O204" s="1263"/>
      <c r="P204" s="1267"/>
      <c r="Q204" s="1267"/>
      <c r="R204" s="1283"/>
      <c r="S204" s="1263"/>
      <c r="T204" s="1263"/>
      <c r="U204" s="1263"/>
      <c r="V204" s="1263"/>
      <c r="X204" s="1268"/>
    </row>
    <row r="205" spans="1:24" s="981" customFormat="1" ht="12.75">
      <c r="A205" s="1263"/>
      <c r="B205" s="1263"/>
      <c r="C205" s="1263"/>
      <c r="D205" s="1263"/>
      <c r="E205" s="1266"/>
      <c r="F205" s="1266"/>
      <c r="G205" s="1266"/>
      <c r="H205" s="1266"/>
      <c r="I205" s="1266"/>
      <c r="J205" s="1266"/>
      <c r="K205" s="1266"/>
      <c r="L205" s="1266"/>
      <c r="M205" s="1266"/>
      <c r="N205" s="1266"/>
      <c r="O205" s="1263"/>
      <c r="P205" s="1267"/>
      <c r="Q205" s="1267"/>
      <c r="R205" s="1283"/>
      <c r="S205" s="1263"/>
      <c r="T205" s="1263"/>
      <c r="U205" s="1263"/>
      <c r="V205" s="1263"/>
      <c r="X205" s="1268"/>
    </row>
    <row r="206" spans="1:24" s="981" customFormat="1" ht="12.75">
      <c r="A206" s="1263"/>
      <c r="B206" s="1263"/>
      <c r="C206" s="1263"/>
      <c r="D206" s="1263"/>
      <c r="E206" s="1266"/>
      <c r="F206" s="1266"/>
      <c r="G206" s="1266"/>
      <c r="H206" s="1266"/>
      <c r="I206" s="1266"/>
      <c r="J206" s="1266"/>
      <c r="K206" s="1266"/>
      <c r="L206" s="1266"/>
      <c r="M206" s="1266"/>
      <c r="N206" s="1266"/>
      <c r="O206" s="1263"/>
      <c r="P206" s="1267"/>
      <c r="Q206" s="1267"/>
      <c r="R206" s="1283"/>
      <c r="S206" s="1263"/>
      <c r="T206" s="1263"/>
      <c r="U206" s="1263"/>
      <c r="V206" s="1263"/>
      <c r="X206" s="1268"/>
    </row>
    <row r="207" spans="1:24" s="981" customFormat="1" ht="12.75">
      <c r="A207" s="1263"/>
      <c r="B207" s="1263"/>
      <c r="C207" s="1263"/>
      <c r="D207" s="1263"/>
      <c r="E207" s="1266"/>
      <c r="F207" s="1266"/>
      <c r="G207" s="1266"/>
      <c r="H207" s="1266"/>
      <c r="I207" s="1266"/>
      <c r="J207" s="1266"/>
      <c r="K207" s="1266"/>
      <c r="L207" s="1266"/>
      <c r="M207" s="1266"/>
      <c r="N207" s="1266"/>
      <c r="O207" s="1263"/>
      <c r="P207" s="1267"/>
      <c r="Q207" s="1267"/>
      <c r="R207" s="1283"/>
      <c r="S207" s="1263"/>
      <c r="T207" s="1263"/>
      <c r="U207" s="1263"/>
      <c r="V207" s="1263"/>
      <c r="X207" s="1268"/>
    </row>
    <row r="208" spans="1:24" s="981" customFormat="1" ht="12.75">
      <c r="A208" s="1263"/>
      <c r="B208" s="1263"/>
      <c r="C208" s="1263"/>
      <c r="D208" s="1263"/>
      <c r="E208" s="1266"/>
      <c r="F208" s="1266"/>
      <c r="G208" s="1266"/>
      <c r="H208" s="1266"/>
      <c r="I208" s="1266"/>
      <c r="J208" s="1266"/>
      <c r="K208" s="1266"/>
      <c r="L208" s="1266"/>
      <c r="M208" s="1266"/>
      <c r="N208" s="1266"/>
      <c r="O208" s="1263"/>
      <c r="P208" s="1267"/>
      <c r="Q208" s="1267"/>
      <c r="R208" s="1283"/>
      <c r="S208" s="1263"/>
      <c r="T208" s="1263"/>
      <c r="U208" s="1263"/>
      <c r="V208" s="1263"/>
      <c r="X208" s="1268"/>
    </row>
    <row r="209" spans="1:24" s="981" customFormat="1" ht="12.75">
      <c r="A209" s="1263"/>
      <c r="B209" s="1263"/>
      <c r="C209" s="1263"/>
      <c r="D209" s="1263"/>
      <c r="E209" s="1266"/>
      <c r="F209" s="1266"/>
      <c r="G209" s="1266"/>
      <c r="H209" s="1266"/>
      <c r="I209" s="1266"/>
      <c r="J209" s="1266"/>
      <c r="K209" s="1266"/>
      <c r="L209" s="1266"/>
      <c r="M209" s="1266"/>
      <c r="N209" s="1266"/>
      <c r="O209" s="1263"/>
      <c r="P209" s="1267"/>
      <c r="Q209" s="1267"/>
      <c r="R209" s="1283"/>
      <c r="S209" s="1263"/>
      <c r="T209" s="1263"/>
      <c r="U209" s="1263"/>
      <c r="V209" s="1263"/>
      <c r="X209" s="1268"/>
    </row>
  </sheetData>
  <sheetProtection password="81B0" sheet="1"/>
  <mergeCells count="96">
    <mergeCell ref="S126:U126"/>
    <mergeCell ref="S127:U127"/>
    <mergeCell ref="S129:U129"/>
    <mergeCell ref="S130:U130"/>
    <mergeCell ref="S132:U132"/>
    <mergeCell ref="B133:D133"/>
    <mergeCell ref="F134:G134"/>
    <mergeCell ref="L134:N134"/>
    <mergeCell ref="P134:Q134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24:U124"/>
    <mergeCell ref="S106:U106"/>
    <mergeCell ref="S108:U108"/>
    <mergeCell ref="S109:U109"/>
    <mergeCell ref="S110:U110"/>
    <mergeCell ref="S99:U99"/>
    <mergeCell ref="S101:U101"/>
    <mergeCell ref="S104:U104"/>
    <mergeCell ref="S105:U105"/>
    <mergeCell ref="S94:U94"/>
    <mergeCell ref="S95:U95"/>
    <mergeCell ref="S97:U97"/>
    <mergeCell ref="S98:U98"/>
    <mergeCell ref="S89:U89"/>
    <mergeCell ref="S91:U91"/>
    <mergeCell ref="S92:U92"/>
    <mergeCell ref="S93:U93"/>
    <mergeCell ref="S81:U81"/>
    <mergeCell ref="B82:D82"/>
    <mergeCell ref="S87:U87"/>
    <mergeCell ref="S88:U88"/>
    <mergeCell ref="S75:U75"/>
    <mergeCell ref="S77:U77"/>
    <mergeCell ref="S79:U79"/>
    <mergeCell ref="S80:U80"/>
    <mergeCell ref="S70:U70"/>
    <mergeCell ref="S71:U71"/>
    <mergeCell ref="S73:U73"/>
    <mergeCell ref="S74:U74"/>
    <mergeCell ref="S65:U65"/>
    <mergeCell ref="S66:U66"/>
    <mergeCell ref="S67:U67"/>
    <mergeCell ref="S69:U69"/>
    <mergeCell ref="S59:U59"/>
    <mergeCell ref="S60:U60"/>
    <mergeCell ref="S61:U61"/>
    <mergeCell ref="S63:U63"/>
    <mergeCell ref="S54:U54"/>
    <mergeCell ref="S55:U55"/>
    <mergeCell ref="S56:U56"/>
    <mergeCell ref="S58:U58"/>
    <mergeCell ref="S48:U48"/>
    <mergeCell ref="S51:U51"/>
    <mergeCell ref="S52:U52"/>
    <mergeCell ref="S53:U53"/>
    <mergeCell ref="S43:U43"/>
    <mergeCell ref="S44:U44"/>
    <mergeCell ref="S45:U45"/>
    <mergeCell ref="S46:U46"/>
    <mergeCell ref="S37:U37"/>
    <mergeCell ref="S38:U38"/>
    <mergeCell ref="S40:U40"/>
    <mergeCell ref="S42:U42"/>
    <mergeCell ref="S27:U27"/>
    <mergeCell ref="S28:U28"/>
    <mergeCell ref="S35:U35"/>
    <mergeCell ref="S36:U36"/>
    <mergeCell ref="S22:U22"/>
    <mergeCell ref="S23:U23"/>
    <mergeCell ref="S25:U25"/>
    <mergeCell ref="S26:U26"/>
    <mergeCell ref="S18:U18"/>
    <mergeCell ref="S19:U19"/>
    <mergeCell ref="S20:U20"/>
    <mergeCell ref="S21:U21"/>
    <mergeCell ref="S13:U13"/>
    <mergeCell ref="S14:U14"/>
    <mergeCell ref="S16:U16"/>
    <mergeCell ref="S17:U17"/>
    <mergeCell ref="S15:U15"/>
    <mergeCell ref="S4:U4"/>
    <mergeCell ref="S6:U6"/>
    <mergeCell ref="S8:U8"/>
    <mergeCell ref="S9:U9"/>
    <mergeCell ref="B2:D2"/>
    <mergeCell ref="I2:J2"/>
    <mergeCell ref="L2:N2"/>
    <mergeCell ref="T2:U2"/>
  </mergeCells>
  <conditionalFormatting sqref="B133">
    <cfRule type="cellIs" priority="46" dxfId="65" operator="notEqual" stopIfTrue="1">
      <formula>0</formula>
    </cfRule>
    <cfRule type="cellIs" priority="34" dxfId="124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01" operator="equal" stopIfTrue="1">
      <formula>0</formula>
    </cfRule>
    <cfRule type="cellIs" priority="8" dxfId="78" operator="equal" stopIfTrue="1">
      <formula>0</formula>
    </cfRule>
    <cfRule type="cellIs" priority="45" dxfId="118" operator="equal">
      <formula>0</formula>
    </cfRule>
  </conditionalFormatting>
  <conditionalFormatting sqref="I2">
    <cfRule type="cellIs" priority="44" dxfId="118" operator="equal">
      <formula>0</formula>
    </cfRule>
  </conditionalFormatting>
  <conditionalFormatting sqref="F137:G138">
    <cfRule type="cellIs" priority="42" dxfId="81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81" operator="equal" stopIfTrue="1">
      <formula>"НЕРАВНЕНИЕ!"</formula>
    </cfRule>
  </conditionalFormatting>
  <conditionalFormatting sqref="L137:M138">
    <cfRule type="cellIs" priority="40" dxfId="81" operator="equal" stopIfTrue="1">
      <formula>"НЕРАВНЕНИЕ!"</formula>
    </cfRule>
  </conditionalFormatting>
  <conditionalFormatting sqref="F140:G141">
    <cfRule type="cellIs" priority="38" dxfId="81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81" operator="equal" stopIfTrue="1">
      <formula>"НЕРАВНЕНИЕ !"</formula>
    </cfRule>
  </conditionalFormatting>
  <conditionalFormatting sqref="L140:M141">
    <cfRule type="cellIs" priority="36" dxfId="81" operator="equal" stopIfTrue="1">
      <formula>"НЕРАВНЕНИЕ !"</formula>
    </cfRule>
  </conditionalFormatting>
  <conditionalFormatting sqref="I140:J141 L140:L141 N140:N141 F140:G141">
    <cfRule type="cellIs" priority="35" dxfId="81" operator="notEqual">
      <formula>0</formula>
    </cfRule>
  </conditionalFormatting>
  <conditionalFormatting sqref="B82">
    <cfRule type="cellIs" priority="25" dxfId="101" operator="equal">
      <formula>0</formula>
    </cfRule>
    <cfRule type="cellIs" priority="26" dxfId="65" operator="notEqual" stopIfTrue="1">
      <formula>0</formula>
    </cfRule>
  </conditionalFormatting>
  <conditionalFormatting sqref="P137:Q138">
    <cfRule type="cellIs" priority="22" dxfId="81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81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81" operator="notEqual">
      <formula>0</formula>
    </cfRule>
  </conditionalFormatting>
  <conditionalFormatting sqref="P2">
    <cfRule type="cellIs" priority="14" dxfId="9" operator="equal" stopIfTrue="1">
      <formula>98</formula>
    </cfRule>
    <cfRule type="cellIs" priority="15" dxfId="8" operator="equal" stopIfTrue="1">
      <formula>96</formula>
    </cfRule>
    <cfRule type="cellIs" priority="16" dxfId="4" operator="equal" stopIfTrue="1">
      <formula>42</formula>
    </cfRule>
    <cfRule type="cellIs" priority="17" dxfId="5" operator="equal" stopIfTrue="1">
      <formula>97</formula>
    </cfRule>
    <cfRule type="cellIs" priority="18" dxfId="6" operator="equal" stopIfTrue="1">
      <formula>33</formula>
    </cfRule>
  </conditionalFormatting>
  <conditionalFormatting sqref="Q2">
    <cfRule type="cellIs" priority="9" dxfId="6" operator="equal" stopIfTrue="1">
      <formula>"Чужди средства"</formula>
    </cfRule>
    <cfRule type="cellIs" priority="10" dxfId="5" operator="equal" stopIfTrue="1">
      <formula>"СЕС - ДМП"</formula>
    </cfRule>
    <cfRule type="cellIs" priority="11" dxfId="4" operator="equal" stopIfTrue="1">
      <formula>"СЕС - РА"</formula>
    </cfRule>
    <cfRule type="cellIs" priority="12" dxfId="8" operator="equal" stopIfTrue="1">
      <formula>"СЕС - ДЕС"</formula>
    </cfRule>
    <cfRule type="cellIs" priority="13" dxfId="9" operator="equal" stopIfTrue="1">
      <formula>"СЕС - КСФ"</formula>
    </cfRule>
  </conditionalFormatting>
  <conditionalFormatting sqref="F133:G133">
    <cfRule type="cellIs" priority="47" dxfId="125" operator="notEqual" stopIfTrue="1">
      <formula>0</formula>
    </cfRule>
  </conditionalFormatting>
  <conditionalFormatting sqref="I133:J133">
    <cfRule type="cellIs" priority="33" dxfId="125" operator="notEqual" stopIfTrue="1">
      <formula>0</formula>
    </cfRule>
  </conditionalFormatting>
  <conditionalFormatting sqref="L82">
    <cfRule type="cellIs" priority="28" dxfId="125" operator="notEqual" stopIfTrue="1">
      <formula>0</formula>
    </cfRule>
  </conditionalFormatting>
  <conditionalFormatting sqref="N82">
    <cfRule type="cellIs" priority="27" dxfId="125" operator="notEqual" stopIfTrue="1">
      <formula>0</formula>
    </cfRule>
  </conditionalFormatting>
  <conditionalFormatting sqref="L133">
    <cfRule type="cellIs" priority="32" dxfId="125" operator="notEqual" stopIfTrue="1">
      <formula>0</formula>
    </cfRule>
  </conditionalFormatting>
  <conditionalFormatting sqref="N133">
    <cfRule type="cellIs" priority="31" dxfId="125" operator="notEqual" stopIfTrue="1">
      <formula>0</formula>
    </cfRule>
  </conditionalFormatting>
  <conditionalFormatting sqref="F82:H82">
    <cfRule type="cellIs" priority="30" dxfId="125" operator="notEqual" stopIfTrue="1">
      <formula>0</formula>
    </cfRule>
  </conditionalFormatting>
  <conditionalFormatting sqref="I82:J82">
    <cfRule type="cellIs" priority="29" dxfId="125" operator="notEqual" stopIfTrue="1">
      <formula>0</formula>
    </cfRule>
  </conditionalFormatting>
  <conditionalFormatting sqref="P133:Q133">
    <cfRule type="cellIs" priority="24" dxfId="125" operator="notEqual" stopIfTrue="1">
      <formula>0</formula>
    </cfRule>
  </conditionalFormatting>
  <conditionalFormatting sqref="P82:Q82">
    <cfRule type="cellIs" priority="5" dxfId="125" operator="notEqual" stopIfTrue="1">
      <formula>0</formula>
    </cfRule>
  </conditionalFormatting>
  <conditionalFormatting sqref="T2:U2">
    <cfRule type="cellIs" priority="1" dxfId="126" operator="between" stopIfTrue="1">
      <formula>1000000000000</formula>
      <formula>9999999999999990</formula>
    </cfRule>
    <cfRule type="cellIs" priority="2" dxfId="127" operator="between" stopIfTrue="1">
      <formula>10000000000</formula>
      <formula>999999999999</formula>
    </cfRule>
    <cfRule type="cellIs" priority="3" dxfId="128" operator="between" stopIfTrue="1">
      <formula>1000000</formula>
      <formula>99999999</formula>
    </cfRule>
    <cfRule type="cellIs" priority="4" dxfId="12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 alignWithMargins="0"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48">
      <selection activeCell="F17" sqref="F17:F18"/>
    </sheetView>
  </sheetViews>
  <sheetFormatPr defaultColWidth="9.00390625" defaultRowHeight="12.75"/>
  <cols>
    <col min="1" max="1" width="3.875" style="675" hidden="1" customWidth="1"/>
    <col min="2" max="2" width="81.75390625" style="680" customWidth="1"/>
    <col min="3" max="3" width="3.25390625" style="680" hidden="1" customWidth="1"/>
    <col min="4" max="4" width="4.125" style="680" hidden="1" customWidth="1"/>
    <col min="5" max="6" width="19.125" style="679" customWidth="1"/>
    <col min="7" max="9" width="19.00390625" style="679" customWidth="1"/>
    <col min="10" max="10" width="5.75390625" style="680" customWidth="1"/>
    <col min="11" max="11" width="64.00390625" style="675" bestFit="1" customWidth="1"/>
    <col min="12" max="12" width="13.75390625" style="680" hidden="1" customWidth="1"/>
    <col min="13" max="13" width="5.75390625" style="680" customWidth="1"/>
    <col min="14" max="14" width="14.375" style="681" customWidth="1"/>
    <col min="15" max="15" width="13.375" style="681" customWidth="1"/>
    <col min="16" max="17" width="11.125" style="681" customWidth="1"/>
    <col min="18" max="18" width="16.25390625" style="681" hidden="1" customWidth="1"/>
    <col min="19" max="19" width="15.00390625" style="681" hidden="1" customWidth="1"/>
    <col min="20" max="20" width="15.00390625" style="682" customWidth="1"/>
    <col min="21" max="21" width="15.75390625" style="681" hidden="1" customWidth="1"/>
    <col min="22" max="22" width="15.25390625" style="681" hidden="1" customWidth="1"/>
    <col min="23" max="16384" width="9.125" style="681" customWidth="1"/>
  </cols>
  <sheetData>
    <row r="1" spans="2:13" ht="18.75" hidden="1">
      <c r="B1" s="676"/>
      <c r="C1" s="676"/>
      <c r="D1" s="676"/>
      <c r="E1" s="677"/>
      <c r="F1" s="678"/>
      <c r="G1" s="678"/>
      <c r="H1" s="678"/>
      <c r="I1" s="677"/>
      <c r="J1" s="675"/>
      <c r="K1" s="676"/>
      <c r="M1" s="675"/>
    </row>
    <row r="2" spans="2:13" ht="15.75" hidden="1">
      <c r="B2" s="676"/>
      <c r="C2" s="676"/>
      <c r="D2" s="676"/>
      <c r="E2" s="677"/>
      <c r="F2" s="683"/>
      <c r="G2" s="683"/>
      <c r="H2" s="683"/>
      <c r="I2" s="677"/>
      <c r="J2" s="675"/>
      <c r="K2" s="676"/>
      <c r="M2" s="675"/>
    </row>
    <row r="3" spans="2:13" ht="21.75" customHeight="1" hidden="1">
      <c r="B3" s="676"/>
      <c r="C3" s="676"/>
      <c r="D3" s="676"/>
      <c r="E3" s="677"/>
      <c r="F3" s="683"/>
      <c r="G3" s="683"/>
      <c r="H3" s="683"/>
      <c r="I3" s="677"/>
      <c r="J3" s="675"/>
      <c r="M3" s="675"/>
    </row>
    <row r="4" spans="2:13" ht="15.75" hidden="1">
      <c r="B4" s="676"/>
      <c r="C4" s="676"/>
      <c r="D4" s="676"/>
      <c r="E4" s="677"/>
      <c r="F4" s="683"/>
      <c r="G4" s="683"/>
      <c r="H4" s="683"/>
      <c r="I4" s="677"/>
      <c r="J4" s="675"/>
      <c r="K4" s="684"/>
      <c r="M4" s="675"/>
    </row>
    <row r="5" spans="2:13" ht="18" customHeight="1" hidden="1">
      <c r="B5" s="676"/>
      <c r="C5" s="676"/>
      <c r="D5" s="676"/>
      <c r="E5" s="677"/>
      <c r="F5" s="683"/>
      <c r="G5" s="683"/>
      <c r="H5" s="683"/>
      <c r="I5" s="677"/>
      <c r="J5" s="675"/>
      <c r="K5" s="685"/>
      <c r="M5" s="675"/>
    </row>
    <row r="6" spans="2:13" ht="20.25">
      <c r="B6" s="676"/>
      <c r="C6" s="676"/>
      <c r="D6" s="676"/>
      <c r="E6" s="677"/>
      <c r="F6" s="683"/>
      <c r="G6" s="683"/>
      <c r="H6" s="683"/>
      <c r="I6" s="677"/>
      <c r="J6" s="675"/>
      <c r="K6" s="686"/>
      <c r="M6" s="675"/>
    </row>
    <row r="7" spans="2:13" ht="9" customHeight="1" hidden="1">
      <c r="B7" s="686"/>
      <c r="C7" s="686"/>
      <c r="D7" s="686"/>
      <c r="E7" s="677"/>
      <c r="F7" s="677"/>
      <c r="G7" s="677"/>
      <c r="H7" s="677"/>
      <c r="I7" s="677"/>
      <c r="J7" s="675"/>
      <c r="L7" s="675"/>
      <c r="M7" s="675"/>
    </row>
    <row r="8" spans="2:13" ht="22.5" customHeight="1" thickBot="1">
      <c r="B8" s="687" t="str">
        <f>VLOOKUP(E15,SMETKA,3,FALSE)</f>
        <v>ОТЧЕТ ЗА КАСОВОТО ИЗПЪЛНЕНИЕ НА СМЕТКИТЕ ЗА СРЕДСТВАТА ОТ ЕВРОПЕЙСКИЯ СЪЮЗ - РА</v>
      </c>
      <c r="C8" s="688"/>
      <c r="D8" s="688"/>
      <c r="E8" s="689"/>
      <c r="F8" s="689"/>
      <c r="G8" s="689"/>
      <c r="H8" s="689"/>
      <c r="I8" s="689"/>
      <c r="J8" s="675"/>
      <c r="L8" s="675"/>
      <c r="M8" s="675"/>
    </row>
    <row r="9" spans="2:13" ht="12" customHeight="1" thickTop="1">
      <c r="B9" s="686"/>
      <c r="C9" s="686"/>
      <c r="D9" s="686"/>
      <c r="E9" s="690"/>
      <c r="F9" s="690"/>
      <c r="G9" s="690"/>
      <c r="H9" s="690"/>
      <c r="I9" s="690"/>
      <c r="J9" s="675"/>
      <c r="L9" s="675"/>
      <c r="M9" s="675"/>
    </row>
    <row r="10" spans="2:13" ht="18.75">
      <c r="B10" s="692"/>
      <c r="C10" s="692"/>
      <c r="D10" s="692"/>
      <c r="E10" s="677"/>
      <c r="F10" s="405"/>
      <c r="G10" s="405"/>
      <c r="H10" s="405"/>
      <c r="I10" s="677"/>
      <c r="J10" s="675"/>
      <c r="K10" s="692"/>
      <c r="M10" s="675"/>
    </row>
    <row r="11" spans="2:17" ht="23.25" customHeight="1">
      <c r="B11" s="693">
        <f>+OTCHET!B9</f>
        <v>0</v>
      </c>
      <c r="C11" s="693"/>
      <c r="D11" s="693"/>
      <c r="E11" s="694" t="s">
        <v>180</v>
      </c>
      <c r="F11" s="695">
        <f>OTCHET!F9</f>
        <v>44592</v>
      </c>
      <c r="G11" s="696" t="s">
        <v>181</v>
      </c>
      <c r="H11" s="697">
        <f>OTCHET!H9</f>
        <v>0</v>
      </c>
      <c r="I11" s="1434">
        <f>OTCHET!I9</f>
        <v>0</v>
      </c>
      <c r="J11" s="675"/>
      <c r="K11" s="698"/>
      <c r="M11" s="675"/>
      <c r="N11" s="699"/>
      <c r="O11" s="699"/>
      <c r="P11" s="699"/>
      <c r="Q11" s="699"/>
    </row>
    <row r="12" spans="2:17" ht="23.25" customHeight="1">
      <c r="B12" s="227" t="s">
        <v>182</v>
      </c>
      <c r="C12" s="700"/>
      <c r="D12" s="692"/>
      <c r="E12" s="677"/>
      <c r="F12" s="701"/>
      <c r="G12" s="677"/>
      <c r="H12" s="235"/>
      <c r="I12" s="1682" t="s">
        <v>179</v>
      </c>
      <c r="J12" s="675"/>
      <c r="K12" s="700"/>
      <c r="M12" s="675"/>
      <c r="N12" s="699"/>
      <c r="O12" s="699"/>
      <c r="P12" s="699"/>
      <c r="Q12" s="699"/>
    </row>
    <row r="13" spans="2:17" ht="23.25" customHeight="1">
      <c r="B13" s="702" t="str">
        <f>+OTCHET!B12</f>
        <v>Момчилград</v>
      </c>
      <c r="C13" s="700"/>
      <c r="D13" s="700"/>
      <c r="E13" s="703" t="str">
        <f>+OTCHET!E12</f>
        <v>код по ЕБК:</v>
      </c>
      <c r="F13" s="232" t="str">
        <f>+OTCHET!F12</f>
        <v>5906</v>
      </c>
      <c r="G13" s="677"/>
      <c r="H13" s="235"/>
      <c r="I13" s="1683"/>
      <c r="J13" s="675"/>
      <c r="K13" s="700"/>
      <c r="M13" s="675"/>
      <c r="N13" s="699"/>
      <c r="O13" s="699"/>
      <c r="P13" s="699"/>
      <c r="Q13" s="699"/>
    </row>
    <row r="14" spans="2:17" ht="23.25" customHeight="1">
      <c r="B14" s="233" t="s">
        <v>183</v>
      </c>
      <c r="C14" s="685"/>
      <c r="D14" s="685"/>
      <c r="E14" s="685"/>
      <c r="F14" s="685"/>
      <c r="G14" s="685"/>
      <c r="H14" s="235"/>
      <c r="I14" s="1683"/>
      <c r="J14" s="675"/>
      <c r="K14" s="685"/>
      <c r="M14" s="675"/>
      <c r="N14" s="699"/>
      <c r="O14" s="699"/>
      <c r="P14" s="699"/>
      <c r="Q14" s="699"/>
    </row>
    <row r="15" spans="2:22" ht="21.75" customHeight="1" thickBot="1">
      <c r="B15" s="704" t="s">
        <v>184</v>
      </c>
      <c r="C15" s="705"/>
      <c r="D15" s="705"/>
      <c r="E15" s="125">
        <f>OTCHET!E15</f>
        <v>42</v>
      </c>
      <c r="F15" s="706" t="str">
        <f>OTCHET!F15</f>
        <v>СЕС - РА</v>
      </c>
      <c r="G15" s="685"/>
      <c r="H15" s="707"/>
      <c r="I15" s="707"/>
      <c r="J15" s="707"/>
      <c r="K15" s="705"/>
      <c r="L15" s="708"/>
      <c r="M15" s="675"/>
      <c r="N15" s="699"/>
      <c r="O15" s="699"/>
      <c r="P15" s="699"/>
      <c r="Q15" s="699"/>
      <c r="R15" s="699"/>
      <c r="S15" s="699"/>
      <c r="U15" s="699"/>
      <c r="V15" s="699"/>
    </row>
    <row r="16" spans="1:22" ht="16.5" thickBot="1">
      <c r="A16" s="709"/>
      <c r="B16" s="710"/>
      <c r="C16" s="710"/>
      <c r="D16" s="710"/>
      <c r="E16" s="711"/>
      <c r="F16" s="711"/>
      <c r="G16" s="711"/>
      <c r="H16" s="711"/>
      <c r="I16" s="711"/>
      <c r="J16" s="712"/>
      <c r="K16" s="713"/>
      <c r="L16" s="714"/>
      <c r="M16" s="675"/>
      <c r="N16" s="699"/>
      <c r="O16" s="699"/>
      <c r="P16" s="699"/>
      <c r="Q16" s="699"/>
      <c r="R16" s="699"/>
      <c r="S16" s="699"/>
      <c r="U16" s="699"/>
      <c r="V16" s="699"/>
    </row>
    <row r="17" spans="1:22" ht="22.5" customHeight="1">
      <c r="A17" s="709"/>
      <c r="B17" s="715"/>
      <c r="C17" s="716" t="s">
        <v>2052</v>
      </c>
      <c r="D17" s="716"/>
      <c r="E17" s="1684" t="str">
        <f>CONCATENATE("Годишен         уточнен план                           ",OTCHET!$C$3," г.")</f>
        <v>Годишен         уточнен план                           2022 г.</v>
      </c>
      <c r="F17" s="1686" t="str">
        <f>CONCATENATE("ОТЧЕТ               ",OTCHET!$C$3," г.")</f>
        <v>ОТЧЕТ               2022 г.</v>
      </c>
      <c r="G17" s="717" t="s">
        <v>1623</v>
      </c>
      <c r="H17" s="718"/>
      <c r="I17" s="719"/>
      <c r="J17" s="720"/>
      <c r="K17" s="721" t="s">
        <v>185</v>
      </c>
      <c r="L17" s="722"/>
      <c r="M17" s="675"/>
      <c r="N17" s="699"/>
      <c r="O17" s="699"/>
      <c r="P17" s="699"/>
      <c r="Q17" s="699"/>
      <c r="R17" s="699"/>
      <c r="S17" s="699"/>
      <c r="T17" s="699"/>
      <c r="U17" s="699"/>
      <c r="V17" s="699"/>
    </row>
    <row r="18" spans="1:22" ht="47.25" customHeight="1">
      <c r="A18" s="709"/>
      <c r="B18" s="723" t="s">
        <v>186</v>
      </c>
      <c r="C18" s="724"/>
      <c r="D18" s="724"/>
      <c r="E18" s="1685"/>
      <c r="F18" s="1687"/>
      <c r="G18" s="725" t="s">
        <v>14</v>
      </c>
      <c r="H18" s="726" t="s">
        <v>15</v>
      </c>
      <c r="I18" s="726" t="s">
        <v>13</v>
      </c>
      <c r="J18" s="727"/>
      <c r="K18" s="728"/>
      <c r="L18" s="722"/>
      <c r="M18" s="714"/>
      <c r="N18" s="699"/>
      <c r="O18" s="699"/>
      <c r="P18" s="699"/>
      <c r="Q18" s="699"/>
      <c r="R18" s="699"/>
      <c r="S18" s="699"/>
      <c r="T18" s="699"/>
      <c r="U18" s="699"/>
      <c r="V18" s="699"/>
    </row>
    <row r="19" spans="1:22" ht="15.75" hidden="1">
      <c r="A19" s="709"/>
      <c r="B19" s="729"/>
      <c r="C19" s="729"/>
      <c r="D19" s="729"/>
      <c r="E19" s="730"/>
      <c r="F19" s="730"/>
      <c r="G19" s="731"/>
      <c r="H19" s="732"/>
      <c r="I19" s="732"/>
      <c r="J19" s="727"/>
      <c r="K19" s="733"/>
      <c r="L19" s="722"/>
      <c r="M19" s="714"/>
      <c r="N19" s="699"/>
      <c r="O19" s="699"/>
      <c r="P19" s="699"/>
      <c r="Q19" s="699"/>
      <c r="R19" s="699"/>
      <c r="S19" s="699"/>
      <c r="T19" s="699"/>
      <c r="U19" s="699"/>
      <c r="V19" s="699"/>
    </row>
    <row r="20" spans="1:22" ht="16.5" thickBot="1">
      <c r="A20" s="709"/>
      <c r="B20" s="734" t="s">
        <v>187</v>
      </c>
      <c r="C20" s="735"/>
      <c r="D20" s="735"/>
      <c r="E20" s="736" t="s">
        <v>333</v>
      </c>
      <c r="F20" s="736" t="s">
        <v>334</v>
      </c>
      <c r="G20" s="737" t="s">
        <v>1056</v>
      </c>
      <c r="H20" s="738" t="s">
        <v>1057</v>
      </c>
      <c r="I20" s="738" t="s">
        <v>1036</v>
      </c>
      <c r="J20" s="739"/>
      <c r="K20" s="740"/>
      <c r="L20" s="708"/>
      <c r="M20" s="714"/>
      <c r="N20" s="699"/>
      <c r="O20" s="699"/>
      <c r="P20" s="699"/>
      <c r="Q20" s="699"/>
      <c r="R20" s="699"/>
      <c r="S20" s="699"/>
      <c r="T20" s="699"/>
      <c r="U20" s="699"/>
      <c r="V20" s="699"/>
    </row>
    <row r="21" spans="1:22" ht="15.75">
      <c r="A21" s="709"/>
      <c r="B21" s="741"/>
      <c r="C21" s="741"/>
      <c r="D21" s="741"/>
      <c r="E21" s="742"/>
      <c r="F21" s="742"/>
      <c r="G21" s="743"/>
      <c r="H21" s="744"/>
      <c r="I21" s="744"/>
      <c r="J21" s="745"/>
      <c r="K21" s="746"/>
      <c r="L21" s="747"/>
      <c r="M21" s="714"/>
      <c r="N21" s="699"/>
      <c r="O21" s="699"/>
      <c r="P21" s="699"/>
      <c r="Q21" s="699"/>
      <c r="R21" s="699"/>
      <c r="S21" s="699"/>
      <c r="T21" s="699"/>
      <c r="U21" s="699"/>
      <c r="V21" s="699"/>
    </row>
    <row r="22" spans="1:22" ht="19.5" thickBot="1">
      <c r="A22" s="709">
        <v>10</v>
      </c>
      <c r="B22" s="748" t="s">
        <v>935</v>
      </c>
      <c r="C22" s="749" t="s">
        <v>335</v>
      </c>
      <c r="D22" s="750"/>
      <c r="E22" s="751">
        <f>+E23+E25+E36+E37</f>
        <v>0</v>
      </c>
      <c r="F22" s="751">
        <f>+F23+F25+F36+F37</f>
        <v>0</v>
      </c>
      <c r="G22" s="752">
        <f>+G23+G25+G36+G37</f>
        <v>0</v>
      </c>
      <c r="H22" s="753">
        <f>+H23+H25+H36+H37</f>
        <v>0</v>
      </c>
      <c r="I22" s="753">
        <f>+I23+I25+I36+I37</f>
        <v>0</v>
      </c>
      <c r="J22" s="754"/>
      <c r="K22" s="755" t="s">
        <v>335</v>
      </c>
      <c r="L22" s="756"/>
      <c r="M22" s="714"/>
      <c r="N22" s="699"/>
      <c r="O22" s="699"/>
      <c r="P22" s="699"/>
      <c r="Q22" s="699"/>
      <c r="R22" s="699"/>
      <c r="S22" s="699"/>
      <c r="T22" s="699"/>
      <c r="U22" s="699"/>
      <c r="V22" s="699"/>
    </row>
    <row r="23" spans="1:22" ht="16.5" thickTop="1">
      <c r="A23" s="709">
        <v>15</v>
      </c>
      <c r="B23" s="757" t="s">
        <v>72</v>
      </c>
      <c r="C23" s="757" t="s">
        <v>521</v>
      </c>
      <c r="D23" s="757"/>
      <c r="E23" s="758">
        <f>OTCHET!E22+OTCHET!E28+OTCHET!E33+OTCHET!E39+OTCHET!E47+OTCHET!E52+OTCHET!E58+OTCHET!E61+OTCHET!E64+OTCHET!E65+OTCHET!E72+OTCHET!E73</f>
        <v>0</v>
      </c>
      <c r="F23" s="758">
        <f>+G23+H23+I23</f>
        <v>0</v>
      </c>
      <c r="G23" s="759">
        <f>OTCHET!I22+OTCHET!I28+OTCHET!I33+OTCHET!I39+OTCHET!I47+OTCHET!I52+OTCHET!I58+OTCHET!I61+OTCHET!I64+OTCHET!I65+OTCHET!I72+OTCHET!I73</f>
        <v>0</v>
      </c>
      <c r="H23" s="760">
        <f>OTCHET!J22+OTCHET!J28+OTCHET!J33+OTCHET!J39+OTCHET!J47+OTCHET!J52+OTCHET!J58+OTCHET!J61+OTCHET!J64+OTCHET!J65+OTCHET!J72+OTCHET!J73</f>
        <v>0</v>
      </c>
      <c r="I23" s="760">
        <f>OTCHET!K22+OTCHET!K28+OTCHET!K33+OTCHET!K39+OTCHET!K47+OTCHET!K52+OTCHET!K58+OTCHET!K61+OTCHET!K64+OTCHET!K65+OTCHET!K72+OTCHET!K73</f>
        <v>0</v>
      </c>
      <c r="J23" s="761"/>
      <c r="K23" s="762" t="s">
        <v>521</v>
      </c>
      <c r="L23" s="763"/>
      <c r="M23" s="714"/>
      <c r="N23" s="699"/>
      <c r="O23" s="699"/>
      <c r="P23" s="699"/>
      <c r="Q23" s="699"/>
      <c r="R23" s="699"/>
      <c r="S23" s="699"/>
      <c r="T23" s="699"/>
      <c r="U23" s="699"/>
      <c r="V23" s="699"/>
    </row>
    <row r="24" spans="1:22" ht="16.5" customHeight="1" hidden="1" thickBot="1">
      <c r="A24" s="709"/>
      <c r="B24" s="764" t="s">
        <v>499</v>
      </c>
      <c r="C24" s="764" t="s">
        <v>496</v>
      </c>
      <c r="D24" s="764"/>
      <c r="E24" s="765"/>
      <c r="F24" s="765">
        <f>+G24+H24+I24</f>
        <v>0</v>
      </c>
      <c r="G24" s="766"/>
      <c r="H24" s="767"/>
      <c r="I24" s="767"/>
      <c r="J24" s="761"/>
      <c r="K24" s="768" t="s">
        <v>496</v>
      </c>
      <c r="L24" s="763"/>
      <c r="M24" s="714"/>
      <c r="N24" s="699"/>
      <c r="O24" s="699"/>
      <c r="P24" s="699"/>
      <c r="Q24" s="699"/>
      <c r="R24" s="699"/>
      <c r="S24" s="699"/>
      <c r="T24" s="699"/>
      <c r="U24" s="699"/>
      <c r="V24" s="699"/>
    </row>
    <row r="25" spans="1:22" ht="15.75">
      <c r="A25" s="709">
        <v>20</v>
      </c>
      <c r="B25" s="769" t="s">
        <v>188</v>
      </c>
      <c r="C25" s="769" t="s">
        <v>52</v>
      </c>
      <c r="D25" s="769"/>
      <c r="E25" s="770">
        <f>+E26+E30+E31+E32+E33</f>
        <v>0</v>
      </c>
      <c r="F25" s="770">
        <f>+F26+F30+F31+F32+F33</f>
        <v>0</v>
      </c>
      <c r="G25" s="771">
        <f>+G26+G30+G31+G32+G33</f>
        <v>0</v>
      </c>
      <c r="H25" s="772">
        <f>+H26+H30+H31+H32+H33</f>
        <v>0</v>
      </c>
      <c r="I25" s="772">
        <f>+I26+I30+I31+I32+I33</f>
        <v>0</v>
      </c>
      <c r="J25" s="761"/>
      <c r="K25" s="773" t="s">
        <v>52</v>
      </c>
      <c r="L25" s="763"/>
      <c r="M25" s="714"/>
      <c r="N25" s="699"/>
      <c r="O25" s="699"/>
      <c r="P25" s="699"/>
      <c r="Q25" s="699"/>
      <c r="R25" s="699"/>
      <c r="S25" s="699"/>
      <c r="T25" s="699"/>
      <c r="U25" s="699"/>
      <c r="V25" s="699"/>
    </row>
    <row r="26" spans="1:22" ht="15.75">
      <c r="A26" s="709">
        <v>25</v>
      </c>
      <c r="B26" s="774" t="s">
        <v>2031</v>
      </c>
      <c r="C26" s="774" t="s">
        <v>53</v>
      </c>
      <c r="D26" s="774"/>
      <c r="E26" s="775">
        <f>OTCHET!E74</f>
        <v>0</v>
      </c>
      <c r="F26" s="775">
        <f aca="true" t="shared" si="0" ref="F26:F37">+G26+H26+I26</f>
        <v>0</v>
      </c>
      <c r="G26" s="776">
        <f>OTCHET!I74</f>
        <v>0</v>
      </c>
      <c r="H26" s="777">
        <f>OTCHET!J74</f>
        <v>0</v>
      </c>
      <c r="I26" s="777">
        <f>OTCHET!K74</f>
        <v>0</v>
      </c>
      <c r="J26" s="761"/>
      <c r="K26" s="778" t="s">
        <v>53</v>
      </c>
      <c r="L26" s="763"/>
      <c r="M26" s="714"/>
      <c r="N26" s="699"/>
      <c r="O26" s="699"/>
      <c r="P26" s="699"/>
      <c r="Q26" s="699"/>
      <c r="R26" s="699"/>
      <c r="S26" s="699"/>
      <c r="T26" s="699"/>
      <c r="U26" s="699"/>
      <c r="V26" s="699"/>
    </row>
    <row r="27" spans="1:22" ht="15.75">
      <c r="A27" s="709">
        <v>26</v>
      </c>
      <c r="B27" s="779" t="s">
        <v>189</v>
      </c>
      <c r="C27" s="780" t="s">
        <v>500</v>
      </c>
      <c r="D27" s="779"/>
      <c r="E27" s="781">
        <f>OTCHET!E75</f>
        <v>0</v>
      </c>
      <c r="F27" s="781">
        <f t="shared" si="0"/>
        <v>0</v>
      </c>
      <c r="G27" s="782">
        <f>OTCHET!I75</f>
        <v>0</v>
      </c>
      <c r="H27" s="783">
        <f>OTCHET!J75</f>
        <v>0</v>
      </c>
      <c r="I27" s="783">
        <f>OTCHET!K75</f>
        <v>0</v>
      </c>
      <c r="J27" s="761"/>
      <c r="K27" s="784" t="s">
        <v>500</v>
      </c>
      <c r="L27" s="763"/>
      <c r="M27" s="714"/>
      <c r="N27" s="699"/>
      <c r="O27" s="699"/>
      <c r="P27" s="699"/>
      <c r="Q27" s="699"/>
      <c r="R27" s="699"/>
      <c r="S27" s="699"/>
      <c r="T27" s="699"/>
      <c r="U27" s="699"/>
      <c r="V27" s="699"/>
    </row>
    <row r="28" spans="1:22" ht="15.75">
      <c r="A28" s="709">
        <v>30</v>
      </c>
      <c r="B28" s="785" t="s">
        <v>497</v>
      </c>
      <c r="C28" s="786" t="s">
        <v>501</v>
      </c>
      <c r="D28" s="785"/>
      <c r="E28" s="787">
        <f>OTCHET!E77</f>
        <v>0</v>
      </c>
      <c r="F28" s="787">
        <f t="shared" si="0"/>
        <v>0</v>
      </c>
      <c r="G28" s="788">
        <f>OTCHET!I77</f>
        <v>0</v>
      </c>
      <c r="H28" s="789">
        <f>OTCHET!J77</f>
        <v>0</v>
      </c>
      <c r="I28" s="789">
        <f>OTCHET!K77</f>
        <v>0</v>
      </c>
      <c r="J28" s="761"/>
      <c r="K28" s="790" t="s">
        <v>501</v>
      </c>
      <c r="L28" s="763"/>
      <c r="M28" s="714"/>
      <c r="N28" s="699"/>
      <c r="O28" s="699"/>
      <c r="P28" s="699"/>
      <c r="Q28" s="699"/>
      <c r="R28" s="699"/>
      <c r="S28" s="699"/>
      <c r="T28" s="699"/>
      <c r="U28" s="699"/>
      <c r="V28" s="699"/>
    </row>
    <row r="29" spans="1:22" ht="15.75">
      <c r="A29" s="709">
        <v>35</v>
      </c>
      <c r="B29" s="791" t="s">
        <v>2032</v>
      </c>
      <c r="C29" s="792" t="s">
        <v>502</v>
      </c>
      <c r="D29" s="791"/>
      <c r="E29" s="793">
        <f>+OTCHET!E78+OTCHET!E79</f>
        <v>0</v>
      </c>
      <c r="F29" s="793">
        <f t="shared" si="0"/>
        <v>0</v>
      </c>
      <c r="G29" s="794">
        <f>+OTCHET!I78+OTCHET!I79</f>
        <v>0</v>
      </c>
      <c r="H29" s="795">
        <f>+OTCHET!J78+OTCHET!J79</f>
        <v>0</v>
      </c>
      <c r="I29" s="795">
        <f>+OTCHET!K78+OTCHET!K79</f>
        <v>0</v>
      </c>
      <c r="J29" s="761"/>
      <c r="K29" s="796" t="s">
        <v>502</v>
      </c>
      <c r="L29" s="763"/>
      <c r="M29" s="714"/>
      <c r="N29" s="699"/>
      <c r="O29" s="699"/>
      <c r="P29" s="699"/>
      <c r="Q29" s="699"/>
      <c r="R29" s="699"/>
      <c r="S29" s="699"/>
      <c r="T29" s="699"/>
      <c r="U29" s="699"/>
      <c r="V29" s="699"/>
    </row>
    <row r="30" spans="1:22" ht="15.75">
      <c r="A30" s="709">
        <v>40</v>
      </c>
      <c r="B30" s="797" t="s">
        <v>2033</v>
      </c>
      <c r="C30" s="797" t="s">
        <v>503</v>
      </c>
      <c r="D30" s="797"/>
      <c r="E30" s="798">
        <f>OTCHET!E90+OTCHET!E93+OTCHET!E94</f>
        <v>0</v>
      </c>
      <c r="F30" s="798">
        <f t="shared" si="0"/>
        <v>0</v>
      </c>
      <c r="G30" s="799">
        <f>OTCHET!I90+OTCHET!I93+OTCHET!I94</f>
        <v>0</v>
      </c>
      <c r="H30" s="800">
        <f>OTCHET!J90+OTCHET!J93+OTCHET!J94</f>
        <v>0</v>
      </c>
      <c r="I30" s="800">
        <f>OTCHET!K90+OTCHET!K93+OTCHET!K94</f>
        <v>0</v>
      </c>
      <c r="J30" s="761"/>
      <c r="K30" s="801" t="s">
        <v>503</v>
      </c>
      <c r="L30" s="763"/>
      <c r="M30" s="714"/>
      <c r="N30" s="699"/>
      <c r="O30" s="699"/>
      <c r="P30" s="699"/>
      <c r="Q30" s="699"/>
      <c r="R30" s="699"/>
      <c r="S30" s="699"/>
      <c r="T30" s="699"/>
      <c r="U30" s="699"/>
      <c r="V30" s="699"/>
    </row>
    <row r="31" spans="1:22" ht="15.75">
      <c r="A31" s="709">
        <v>45</v>
      </c>
      <c r="B31" s="802" t="s">
        <v>483</v>
      </c>
      <c r="C31" s="802" t="s">
        <v>54</v>
      </c>
      <c r="D31" s="802"/>
      <c r="E31" s="803">
        <f>OTCHET!E108</f>
        <v>0</v>
      </c>
      <c r="F31" s="803">
        <f t="shared" si="0"/>
        <v>0</v>
      </c>
      <c r="G31" s="804">
        <f>OTCHET!I108</f>
        <v>0</v>
      </c>
      <c r="H31" s="805">
        <f>OTCHET!J108</f>
        <v>0</v>
      </c>
      <c r="I31" s="805">
        <f>OTCHET!K108</f>
        <v>0</v>
      </c>
      <c r="J31" s="761"/>
      <c r="K31" s="806" t="s">
        <v>54</v>
      </c>
      <c r="L31" s="763"/>
      <c r="M31" s="714"/>
      <c r="N31" s="699"/>
      <c r="O31" s="699"/>
      <c r="P31" s="699"/>
      <c r="Q31" s="699"/>
      <c r="R31" s="699"/>
      <c r="S31" s="699"/>
      <c r="T31" s="699"/>
      <c r="U31" s="699"/>
      <c r="V31" s="699"/>
    </row>
    <row r="32" spans="1:22" ht="15.75">
      <c r="A32" s="709">
        <v>50</v>
      </c>
      <c r="B32" s="802" t="s">
        <v>484</v>
      </c>
      <c r="C32" s="802" t="s">
        <v>1203</v>
      </c>
      <c r="D32" s="802"/>
      <c r="E32" s="803">
        <f>OTCHET!E112+OTCHET!E121+OTCHET!E137+OTCHET!E138</f>
        <v>0</v>
      </c>
      <c r="F32" s="803">
        <f t="shared" si="0"/>
        <v>0</v>
      </c>
      <c r="G32" s="804">
        <f>OTCHET!I112+OTCHET!I121+OTCHET!I137+OTCHET!I138</f>
        <v>0</v>
      </c>
      <c r="H32" s="805">
        <f>OTCHET!J112+OTCHET!J121+OTCHET!J137+OTCHET!J138</f>
        <v>0</v>
      </c>
      <c r="I32" s="805">
        <f>OTCHET!K112+OTCHET!K121+OTCHET!K137+OTCHET!K138</f>
        <v>0</v>
      </c>
      <c r="J32" s="761"/>
      <c r="K32" s="806" t="s">
        <v>1203</v>
      </c>
      <c r="L32" s="763"/>
      <c r="M32" s="714"/>
      <c r="N32" s="699"/>
      <c r="O32" s="699"/>
      <c r="P32" s="699"/>
      <c r="Q32" s="699"/>
      <c r="R32" s="699"/>
      <c r="S32" s="699"/>
      <c r="T32" s="699"/>
      <c r="U32" s="699"/>
      <c r="V32" s="699"/>
    </row>
    <row r="33" spans="1:22" ht="15.75">
      <c r="A33" s="709">
        <v>51</v>
      </c>
      <c r="B33" s="807" t="s">
        <v>2055</v>
      </c>
      <c r="C33" s="808" t="s">
        <v>533</v>
      </c>
      <c r="D33" s="807"/>
      <c r="E33" s="765">
        <f>OTCHET!E125</f>
        <v>0</v>
      </c>
      <c r="F33" s="765">
        <f t="shared" si="0"/>
        <v>0</v>
      </c>
      <c r="G33" s="766">
        <f>OTCHET!I125</f>
        <v>0</v>
      </c>
      <c r="H33" s="767">
        <f>OTCHET!J125</f>
        <v>0</v>
      </c>
      <c r="I33" s="767">
        <f>OTCHET!K125</f>
        <v>0</v>
      </c>
      <c r="J33" s="761"/>
      <c r="K33" s="768" t="s">
        <v>533</v>
      </c>
      <c r="L33" s="763"/>
      <c r="M33" s="714"/>
      <c r="N33" s="699"/>
      <c r="O33" s="699"/>
      <c r="P33" s="699"/>
      <c r="Q33" s="699"/>
      <c r="R33" s="699"/>
      <c r="S33" s="699"/>
      <c r="T33" s="699"/>
      <c r="U33" s="699"/>
      <c r="V33" s="699"/>
    </row>
    <row r="34" spans="1:22" ht="16.5" customHeight="1" hidden="1" thickBot="1">
      <c r="A34" s="709">
        <v>52</v>
      </c>
      <c r="B34" s="809"/>
      <c r="C34" s="810"/>
      <c r="D34" s="810"/>
      <c r="E34" s="811"/>
      <c r="F34" s="811">
        <f t="shared" si="0"/>
        <v>0</v>
      </c>
      <c r="G34" s="812"/>
      <c r="H34" s="813"/>
      <c r="I34" s="813"/>
      <c r="J34" s="761"/>
      <c r="K34" s="814"/>
      <c r="L34" s="763"/>
      <c r="M34" s="714"/>
      <c r="N34" s="699"/>
      <c r="O34" s="699"/>
      <c r="P34" s="699"/>
      <c r="Q34" s="699"/>
      <c r="R34" s="699"/>
      <c r="S34" s="699"/>
      <c r="T34" s="699"/>
      <c r="U34" s="699"/>
      <c r="V34" s="699"/>
    </row>
    <row r="35" spans="1:22" ht="16.5" customHeight="1" hidden="1" thickBot="1">
      <c r="A35" s="709"/>
      <c r="B35" s="815"/>
      <c r="C35" s="815"/>
      <c r="D35" s="815"/>
      <c r="E35" s="816"/>
      <c r="F35" s="816">
        <f t="shared" si="0"/>
        <v>0</v>
      </c>
      <c r="G35" s="817"/>
      <c r="H35" s="818"/>
      <c r="I35" s="818"/>
      <c r="J35" s="761"/>
      <c r="K35" s="819"/>
      <c r="L35" s="763"/>
      <c r="M35" s="714"/>
      <c r="N35" s="699"/>
      <c r="O35" s="699"/>
      <c r="P35" s="699"/>
      <c r="Q35" s="699"/>
      <c r="R35" s="699"/>
      <c r="S35" s="699"/>
      <c r="T35" s="699"/>
      <c r="U35" s="699"/>
      <c r="V35" s="699"/>
    </row>
    <row r="36" spans="1:22" ht="15.75">
      <c r="A36" s="709">
        <v>60</v>
      </c>
      <c r="B36" s="820" t="s">
        <v>491</v>
      </c>
      <c r="C36" s="820" t="s">
        <v>55</v>
      </c>
      <c r="D36" s="820"/>
      <c r="E36" s="821">
        <f>+OTCHET!E139</f>
        <v>0</v>
      </c>
      <c r="F36" s="821">
        <f t="shared" si="0"/>
        <v>0</v>
      </c>
      <c r="G36" s="822">
        <f>+OTCHET!I139</f>
        <v>0</v>
      </c>
      <c r="H36" s="823">
        <f>+OTCHET!J139</f>
        <v>0</v>
      </c>
      <c r="I36" s="823">
        <f>+OTCHET!K139</f>
        <v>0</v>
      </c>
      <c r="J36" s="824"/>
      <c r="K36" s="825" t="s">
        <v>55</v>
      </c>
      <c r="L36" s="763"/>
      <c r="M36" s="714"/>
      <c r="N36" s="699"/>
      <c r="O36" s="699"/>
      <c r="P36" s="699"/>
      <c r="Q36" s="699"/>
      <c r="R36" s="699"/>
      <c r="S36" s="699"/>
      <c r="T36" s="699"/>
      <c r="U36" s="699"/>
      <c r="V36" s="699"/>
    </row>
    <row r="37" spans="1:22" ht="15.75">
      <c r="A37" s="709">
        <v>65</v>
      </c>
      <c r="B37" s="826" t="s">
        <v>472</v>
      </c>
      <c r="C37" s="826" t="s">
        <v>336</v>
      </c>
      <c r="D37" s="826"/>
      <c r="E37" s="827">
        <f>OTCHET!E142+OTCHET!E151+OTCHET!E160</f>
        <v>0</v>
      </c>
      <c r="F37" s="827">
        <f t="shared" si="0"/>
        <v>0</v>
      </c>
      <c r="G37" s="828">
        <f>OTCHET!I142+OTCHET!I151+OTCHET!I160</f>
        <v>0</v>
      </c>
      <c r="H37" s="829">
        <f>OTCHET!J142+OTCHET!J151+OTCHET!J160</f>
        <v>0</v>
      </c>
      <c r="I37" s="829">
        <f>OTCHET!K142+OTCHET!K151+OTCHET!K160</f>
        <v>0</v>
      </c>
      <c r="J37" s="824"/>
      <c r="K37" s="830" t="s">
        <v>336</v>
      </c>
      <c r="L37" s="763"/>
      <c r="M37" s="831"/>
      <c r="N37" s="699"/>
      <c r="O37" s="699"/>
      <c r="P37" s="699"/>
      <c r="Q37" s="699"/>
      <c r="R37" s="699"/>
      <c r="S37" s="699"/>
      <c r="T37" s="699"/>
      <c r="U37" s="699"/>
      <c r="V37" s="699"/>
    </row>
    <row r="38" spans="1:22" ht="19.5" thickBot="1">
      <c r="A38" s="675">
        <v>70</v>
      </c>
      <c r="B38" s="832" t="s">
        <v>2039</v>
      </c>
      <c r="C38" s="833" t="s">
        <v>59</v>
      </c>
      <c r="D38" s="750"/>
      <c r="E38" s="751">
        <f>E39+E43+E44+E46+SUM(E48:E52)+E55</f>
        <v>0</v>
      </c>
      <c r="F38" s="751">
        <f>F39+F43+F44+F46+SUM(F48:F52)+F55</f>
        <v>0</v>
      </c>
      <c r="G38" s="752">
        <f>G39+G43+G44+G46+SUM(G48:G52)+G55</f>
        <v>0</v>
      </c>
      <c r="H38" s="753">
        <f>H39+H43+H44+H46+SUM(H48:H52)+H55</f>
        <v>0</v>
      </c>
      <c r="I38" s="753">
        <f>I39+I43+I44+I46+SUM(I48:I52)+I55</f>
        <v>0</v>
      </c>
      <c r="J38" s="761"/>
      <c r="K38" s="755" t="s">
        <v>59</v>
      </c>
      <c r="L38" s="834"/>
      <c r="M38" s="835"/>
      <c r="N38" s="836"/>
      <c r="O38" s="836"/>
      <c r="P38" s="836"/>
      <c r="Q38" s="836"/>
      <c r="R38" s="836"/>
      <c r="S38" s="836"/>
      <c r="T38" s="837"/>
      <c r="U38" s="836"/>
      <c r="V38" s="836"/>
    </row>
    <row r="39" spans="2:22" ht="15.75" customHeight="1" thickTop="1">
      <c r="B39" s="932" t="s">
        <v>898</v>
      </c>
      <c r="C39" s="920"/>
      <c r="D39" s="1574"/>
      <c r="E39" s="798">
        <f>SUM(E40:E42)</f>
        <v>0</v>
      </c>
      <c r="F39" s="798">
        <f>SUM(F40:F42)</f>
        <v>0</v>
      </c>
      <c r="G39" s="799">
        <f>SUM(G40:G42)</f>
        <v>0</v>
      </c>
      <c r="H39" s="800">
        <f>SUM(H40:H42)</f>
        <v>0</v>
      </c>
      <c r="I39" s="1575">
        <f>SUM(I40:I42)</f>
        <v>0</v>
      </c>
      <c r="J39" s="838"/>
      <c r="K39" s="801" t="s">
        <v>899</v>
      </c>
      <c r="L39" s="834"/>
      <c r="M39" s="835"/>
      <c r="N39" s="836"/>
      <c r="O39" s="836"/>
      <c r="P39" s="836"/>
      <c r="Q39" s="836"/>
      <c r="R39" s="836"/>
      <c r="S39" s="836"/>
      <c r="T39" s="837"/>
      <c r="U39" s="836"/>
      <c r="V39" s="836"/>
    </row>
    <row r="40" spans="1:22" ht="15.75">
      <c r="A40" s="675">
        <v>75</v>
      </c>
      <c r="B40" s="854" t="s">
        <v>900</v>
      </c>
      <c r="C40" s="779" t="s">
        <v>56</v>
      </c>
      <c r="D40" s="854"/>
      <c r="E40" s="855">
        <f>OTCHET!E187</f>
        <v>0</v>
      </c>
      <c r="F40" s="855">
        <f aca="true" t="shared" si="1" ref="F40:F55">+G40+H40+I40</f>
        <v>0</v>
      </c>
      <c r="G40" s="856">
        <f>OTCHET!I187</f>
        <v>0</v>
      </c>
      <c r="H40" s="857">
        <f>OTCHET!J187</f>
        <v>0</v>
      </c>
      <c r="I40" s="1367">
        <f>OTCHET!K187</f>
        <v>0</v>
      </c>
      <c r="J40" s="838"/>
      <c r="K40" s="784" t="s">
        <v>56</v>
      </c>
      <c r="L40" s="834"/>
      <c r="M40" s="835"/>
      <c r="N40" s="836"/>
      <c r="O40" s="836"/>
      <c r="P40" s="836"/>
      <c r="Q40" s="836"/>
      <c r="R40" s="836"/>
      <c r="S40" s="836"/>
      <c r="T40" s="837"/>
      <c r="U40" s="836"/>
      <c r="V40" s="836"/>
    </row>
    <row r="41" spans="1:22" ht="15.75">
      <c r="A41" s="675">
        <v>80</v>
      </c>
      <c r="B41" s="1576" t="s">
        <v>901</v>
      </c>
      <c r="C41" s="785" t="s">
        <v>57</v>
      </c>
      <c r="D41" s="1576"/>
      <c r="E41" s="1577">
        <f>OTCHET!E190</f>
        <v>0</v>
      </c>
      <c r="F41" s="1577">
        <f t="shared" si="1"/>
        <v>0</v>
      </c>
      <c r="G41" s="1578">
        <f>OTCHET!I190</f>
        <v>0</v>
      </c>
      <c r="H41" s="1579">
        <f>OTCHET!J190</f>
        <v>0</v>
      </c>
      <c r="I41" s="1580">
        <f>OTCHET!K190</f>
        <v>0</v>
      </c>
      <c r="J41" s="838"/>
      <c r="K41" s="790" t="s">
        <v>57</v>
      </c>
      <c r="L41" s="834"/>
      <c r="M41" s="835"/>
      <c r="N41" s="836"/>
      <c r="O41" s="836"/>
      <c r="P41" s="836"/>
      <c r="Q41" s="836"/>
      <c r="R41" s="836"/>
      <c r="S41" s="836"/>
      <c r="T41" s="837"/>
      <c r="U41" s="836"/>
      <c r="V41" s="836"/>
    </row>
    <row r="42" spans="1:22" ht="15.75">
      <c r="A42" s="675">
        <v>85</v>
      </c>
      <c r="B42" s="1576" t="s">
        <v>902</v>
      </c>
      <c r="C42" s="785" t="s">
        <v>2056</v>
      </c>
      <c r="D42" s="1576"/>
      <c r="E42" s="1577">
        <f>+OTCHET!E196+OTCHET!E204</f>
        <v>0</v>
      </c>
      <c r="F42" s="1577">
        <f t="shared" si="1"/>
        <v>0</v>
      </c>
      <c r="G42" s="1578">
        <f>+OTCHET!I196+OTCHET!I204</f>
        <v>0</v>
      </c>
      <c r="H42" s="1579">
        <f>+OTCHET!J196+OTCHET!J204</f>
        <v>0</v>
      </c>
      <c r="I42" s="1580">
        <f>+OTCHET!K196+OTCHET!K204</f>
        <v>0</v>
      </c>
      <c r="J42" s="838"/>
      <c r="K42" s="790" t="s">
        <v>2056</v>
      </c>
      <c r="L42" s="834"/>
      <c r="M42" s="835"/>
      <c r="N42" s="836"/>
      <c r="O42" s="836"/>
      <c r="P42" s="836"/>
      <c r="Q42" s="836"/>
      <c r="R42" s="836"/>
      <c r="S42" s="836"/>
      <c r="T42" s="837"/>
      <c r="U42" s="836"/>
      <c r="V42" s="836"/>
    </row>
    <row r="43" spans="1:22" ht="15.75">
      <c r="A43" s="675">
        <v>90</v>
      </c>
      <c r="B43" s="839" t="s">
        <v>903</v>
      </c>
      <c r="C43" s="840" t="s">
        <v>1067</v>
      </c>
      <c r="D43" s="839"/>
      <c r="E43" s="803">
        <f>+OTCHET!E205+OTCHET!E223+OTCHET!E271</f>
        <v>0</v>
      </c>
      <c r="F43" s="803">
        <f t="shared" si="1"/>
        <v>0</v>
      </c>
      <c r="G43" s="804">
        <f>+OTCHET!I205+OTCHET!I223+OTCHET!I271</f>
        <v>0</v>
      </c>
      <c r="H43" s="805">
        <f>+OTCHET!J205+OTCHET!J223+OTCHET!J271</f>
        <v>0</v>
      </c>
      <c r="I43" s="1364">
        <f>+OTCHET!K205+OTCHET!K223+OTCHET!K271</f>
        <v>0</v>
      </c>
      <c r="J43" s="838"/>
      <c r="K43" s="806" t="s">
        <v>1067</v>
      </c>
      <c r="L43" s="834"/>
      <c r="M43" s="835"/>
      <c r="N43" s="836"/>
      <c r="O43" s="836"/>
      <c r="P43" s="836"/>
      <c r="Q43" s="836"/>
      <c r="R43" s="836"/>
      <c r="S43" s="836"/>
      <c r="T43" s="837"/>
      <c r="U43" s="836"/>
      <c r="V43" s="836"/>
    </row>
    <row r="44" spans="1:22" ht="15.75">
      <c r="A44" s="675">
        <v>95</v>
      </c>
      <c r="B44" s="841" t="s">
        <v>904</v>
      </c>
      <c r="C44" s="764" t="s">
        <v>58</v>
      </c>
      <c r="D44" s="841"/>
      <c r="E44" s="765">
        <f>+OTCHET!E227+OTCHET!E233+OTCHET!E236+OTCHET!E237+OTCHET!E238+OTCHET!E239+OTCHET!E240</f>
        <v>0</v>
      </c>
      <c r="F44" s="765">
        <f t="shared" si="1"/>
        <v>0</v>
      </c>
      <c r="G44" s="766">
        <f>+OTCHET!I227+OTCHET!I233+OTCHET!I236+OTCHET!I237+OTCHET!I238+OTCHET!I239+OTCHET!I240</f>
        <v>0</v>
      </c>
      <c r="H44" s="767">
        <f>+OTCHET!J227+OTCHET!J233+OTCHET!J236+OTCHET!J237+OTCHET!J238+OTCHET!J239+OTCHET!J240</f>
        <v>0</v>
      </c>
      <c r="I44" s="1365">
        <f>+OTCHET!K227+OTCHET!K233+OTCHET!K236+OTCHET!K237+OTCHET!K238+OTCHET!K239+OTCHET!K240</f>
        <v>0</v>
      </c>
      <c r="J44" s="838"/>
      <c r="K44" s="768" t="s">
        <v>58</v>
      </c>
      <c r="L44" s="834"/>
      <c r="M44" s="835"/>
      <c r="N44" s="836"/>
      <c r="O44" s="836"/>
      <c r="P44" s="836"/>
      <c r="Q44" s="836"/>
      <c r="R44" s="836"/>
      <c r="S44" s="836"/>
      <c r="T44" s="837"/>
      <c r="U44" s="836"/>
      <c r="V44" s="836"/>
    </row>
    <row r="45" spans="1:22" ht="15.75">
      <c r="A45" s="675">
        <v>100</v>
      </c>
      <c r="B45" s="842" t="s">
        <v>2059</v>
      </c>
      <c r="C45" s="842" t="s">
        <v>504</v>
      </c>
      <c r="D45" s="842"/>
      <c r="E45" s="843">
        <f>+OTCHET!E236+OTCHET!E237+OTCHET!E238+OTCHET!E239+OTCHET!E243+OTCHET!E244+OTCHET!E248</f>
        <v>0</v>
      </c>
      <c r="F45" s="843">
        <f t="shared" si="1"/>
        <v>0</v>
      </c>
      <c r="G45" s="844">
        <f>+OTCHET!I236+OTCHET!I237+OTCHET!I238+OTCHET!I239+OTCHET!I243+OTCHET!I244+OTCHET!I248</f>
        <v>0</v>
      </c>
      <c r="H45" s="845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38"/>
      <c r="K45" s="846" t="s">
        <v>504</v>
      </c>
      <c r="L45" s="834"/>
      <c r="M45" s="835"/>
      <c r="N45" s="836"/>
      <c r="O45" s="836"/>
      <c r="P45" s="836"/>
      <c r="Q45" s="836"/>
      <c r="R45" s="836"/>
      <c r="S45" s="836"/>
      <c r="T45" s="837"/>
      <c r="U45" s="836"/>
      <c r="V45" s="836"/>
    </row>
    <row r="46" spans="1:22" ht="15.75">
      <c r="A46" s="675">
        <v>105</v>
      </c>
      <c r="B46" s="847" t="s">
        <v>905</v>
      </c>
      <c r="C46" s="848" t="s">
        <v>1068</v>
      </c>
      <c r="D46" s="847"/>
      <c r="E46" s="849">
        <f>+OTCHET!E255+OTCHET!E256+OTCHET!E257+OTCHET!E258</f>
        <v>0</v>
      </c>
      <c r="F46" s="849">
        <f t="shared" si="1"/>
        <v>0</v>
      </c>
      <c r="G46" s="850">
        <f>+OTCHET!I255+OTCHET!I256+OTCHET!I257+OTCHET!I258</f>
        <v>0</v>
      </c>
      <c r="H46" s="851">
        <f>+OTCHET!J255+OTCHET!J256+OTCHET!J257+OTCHET!J258</f>
        <v>0</v>
      </c>
      <c r="I46" s="1366">
        <f>+OTCHET!K255+OTCHET!K256+OTCHET!K257+OTCHET!K258</f>
        <v>0</v>
      </c>
      <c r="J46" s="838"/>
      <c r="K46" s="852" t="s">
        <v>1068</v>
      </c>
      <c r="L46" s="834"/>
      <c r="M46" s="835"/>
      <c r="N46" s="836"/>
      <c r="O46" s="836"/>
      <c r="P46" s="836"/>
      <c r="Q46" s="836"/>
      <c r="R46" s="836"/>
      <c r="S46" s="836"/>
      <c r="T46" s="837"/>
      <c r="U46" s="836"/>
      <c r="V46" s="836"/>
    </row>
    <row r="47" spans="1:22" ht="15.75">
      <c r="A47" s="675">
        <v>106</v>
      </c>
      <c r="B47" s="842" t="s">
        <v>1287</v>
      </c>
      <c r="C47" s="842" t="s">
        <v>1288</v>
      </c>
      <c r="D47" s="842"/>
      <c r="E47" s="843">
        <f>+OTCHET!E256</f>
        <v>0</v>
      </c>
      <c r="F47" s="843">
        <f t="shared" si="1"/>
        <v>0</v>
      </c>
      <c r="G47" s="844">
        <f>+OTCHET!I256</f>
        <v>0</v>
      </c>
      <c r="H47" s="845">
        <f>+OTCHET!J256</f>
        <v>0</v>
      </c>
      <c r="I47" s="276">
        <f>+OTCHET!K256</f>
        <v>0</v>
      </c>
      <c r="J47" s="838"/>
      <c r="K47" s="846" t="s">
        <v>1288</v>
      </c>
      <c r="L47" s="834"/>
      <c r="M47" s="835"/>
      <c r="N47" s="836"/>
      <c r="O47" s="836"/>
      <c r="P47" s="836"/>
      <c r="Q47" s="836"/>
      <c r="R47" s="836"/>
      <c r="S47" s="836"/>
      <c r="T47" s="837"/>
      <c r="U47" s="836"/>
      <c r="V47" s="836"/>
    </row>
    <row r="48" spans="1:22" ht="15.75">
      <c r="A48" s="675">
        <v>107</v>
      </c>
      <c r="B48" s="840" t="s">
        <v>906</v>
      </c>
      <c r="C48" s="840" t="s">
        <v>522</v>
      </c>
      <c r="D48" s="839"/>
      <c r="E48" s="803">
        <f>+OTCHET!E265+OTCHET!E269+OTCHET!E270</f>
        <v>0</v>
      </c>
      <c r="F48" s="803">
        <f t="shared" si="1"/>
        <v>0</v>
      </c>
      <c r="G48" s="804">
        <f>+OTCHET!I265+OTCHET!I269+OTCHET!I270</f>
        <v>0</v>
      </c>
      <c r="H48" s="805">
        <f>+OTCHET!J265+OTCHET!J269+OTCHET!J270</f>
        <v>0</v>
      </c>
      <c r="I48" s="1364">
        <f>+OTCHET!K265+OTCHET!K269+OTCHET!K270</f>
        <v>0</v>
      </c>
      <c r="J48" s="838"/>
      <c r="K48" s="806" t="s">
        <v>913</v>
      </c>
      <c r="L48" s="834"/>
      <c r="M48" s="835"/>
      <c r="N48" s="836"/>
      <c r="O48" s="836"/>
      <c r="P48" s="836"/>
      <c r="Q48" s="836"/>
      <c r="R48" s="836"/>
      <c r="S48" s="836"/>
      <c r="T48" s="837"/>
      <c r="U48" s="836"/>
      <c r="V48" s="836"/>
    </row>
    <row r="49" spans="1:22" ht="15.75">
      <c r="A49" s="675">
        <v>108</v>
      </c>
      <c r="B49" s="840" t="s">
        <v>907</v>
      </c>
      <c r="C49" s="840" t="s">
        <v>523</v>
      </c>
      <c r="D49" s="839"/>
      <c r="E49" s="803">
        <f>OTCHET!E275+OTCHET!E276+OTCHET!E284+OTCHET!E287</f>
        <v>0</v>
      </c>
      <c r="F49" s="803">
        <f t="shared" si="1"/>
        <v>0</v>
      </c>
      <c r="G49" s="804">
        <f>OTCHET!I275+OTCHET!I276+OTCHET!I284+OTCHET!I287</f>
        <v>0</v>
      </c>
      <c r="H49" s="805">
        <f>OTCHET!J275+OTCHET!J276+OTCHET!J284+OTCHET!J287</f>
        <v>0</v>
      </c>
      <c r="I49" s="1364">
        <f>OTCHET!K275+OTCHET!K276+OTCHET!K284+OTCHET!K287</f>
        <v>0</v>
      </c>
      <c r="J49" s="838"/>
      <c r="K49" s="806" t="s">
        <v>523</v>
      </c>
      <c r="L49" s="834"/>
      <c r="M49" s="835"/>
      <c r="N49" s="836"/>
      <c r="O49" s="836"/>
      <c r="P49" s="836"/>
      <c r="Q49" s="836"/>
      <c r="R49" s="836"/>
      <c r="S49" s="836"/>
      <c r="T49" s="837"/>
      <c r="U49" s="836"/>
      <c r="V49" s="836"/>
    </row>
    <row r="50" spans="1:22" ht="15.75">
      <c r="A50" s="675">
        <v>110</v>
      </c>
      <c r="B50" s="840" t="s">
        <v>908</v>
      </c>
      <c r="C50" s="840" t="s">
        <v>524</v>
      </c>
      <c r="D50" s="840"/>
      <c r="E50" s="803">
        <f>+OTCHET!E288</f>
        <v>0</v>
      </c>
      <c r="F50" s="803">
        <f t="shared" si="1"/>
        <v>0</v>
      </c>
      <c r="G50" s="804">
        <f>+OTCHET!I288</f>
        <v>0</v>
      </c>
      <c r="H50" s="805">
        <f>+OTCHET!J288</f>
        <v>0</v>
      </c>
      <c r="I50" s="1364">
        <f>+OTCHET!K288</f>
        <v>0</v>
      </c>
      <c r="J50" s="838"/>
      <c r="K50" s="806" t="s">
        <v>524</v>
      </c>
      <c r="L50" s="834"/>
      <c r="M50" s="835"/>
      <c r="N50" s="836"/>
      <c r="O50" s="836"/>
      <c r="P50" s="836"/>
      <c r="Q50" s="836"/>
      <c r="R50" s="836"/>
      <c r="S50" s="836"/>
      <c r="T50" s="837"/>
      <c r="U50" s="836"/>
      <c r="V50" s="836"/>
    </row>
    <row r="51" spans="2:22" ht="15.75">
      <c r="B51" s="841" t="s">
        <v>909</v>
      </c>
      <c r="C51" s="764"/>
      <c r="D51" s="764"/>
      <c r="E51" s="765">
        <f>+OTCHET!E272</f>
        <v>0</v>
      </c>
      <c r="F51" s="765">
        <f>+G51+H51+I51</f>
        <v>0</v>
      </c>
      <c r="G51" s="766">
        <f>+OTCHET!I272</f>
        <v>0</v>
      </c>
      <c r="H51" s="767">
        <f>+OTCHET!J272</f>
        <v>0</v>
      </c>
      <c r="I51" s="1365">
        <f>+OTCHET!K272</f>
        <v>0</v>
      </c>
      <c r="J51" s="838"/>
      <c r="K51" s="768" t="s">
        <v>912</v>
      </c>
      <c r="L51" s="834"/>
      <c r="M51" s="835"/>
      <c r="N51" s="836"/>
      <c r="O51" s="836"/>
      <c r="P51" s="836"/>
      <c r="Q51" s="836"/>
      <c r="R51" s="836"/>
      <c r="S51" s="836"/>
      <c r="T51" s="837"/>
      <c r="U51" s="836"/>
      <c r="V51" s="836"/>
    </row>
    <row r="52" spans="1:22" ht="15.75">
      <c r="A52" s="675">
        <v>115</v>
      </c>
      <c r="B52" s="841" t="s">
        <v>910</v>
      </c>
      <c r="C52" s="853" t="s">
        <v>1199</v>
      </c>
      <c r="D52" s="764"/>
      <c r="E52" s="765">
        <f>+OTCHET!E293</f>
        <v>0</v>
      </c>
      <c r="F52" s="765">
        <f t="shared" si="1"/>
        <v>0</v>
      </c>
      <c r="G52" s="766">
        <f>+OTCHET!I293</f>
        <v>0</v>
      </c>
      <c r="H52" s="767">
        <f>+OTCHET!J293</f>
        <v>0</v>
      </c>
      <c r="I52" s="1365">
        <f>+OTCHET!K293</f>
        <v>0</v>
      </c>
      <c r="J52" s="838"/>
      <c r="K52" s="768" t="s">
        <v>1199</v>
      </c>
      <c r="L52" s="834"/>
      <c r="M52" s="835"/>
      <c r="N52" s="836"/>
      <c r="O52" s="836"/>
      <c r="P52" s="836"/>
      <c r="Q52" s="836"/>
      <c r="R52" s="836"/>
      <c r="S52" s="836"/>
      <c r="T52" s="837"/>
      <c r="U52" s="836"/>
      <c r="V52" s="836"/>
    </row>
    <row r="53" spans="1:22" ht="15.75">
      <c r="A53" s="675">
        <v>120</v>
      </c>
      <c r="B53" s="779" t="s">
        <v>2058</v>
      </c>
      <c r="C53" s="779" t="s">
        <v>505</v>
      </c>
      <c r="D53" s="854"/>
      <c r="E53" s="855">
        <f>OTCHET!E294</f>
        <v>0</v>
      </c>
      <c r="F53" s="855">
        <f t="shared" si="1"/>
        <v>0</v>
      </c>
      <c r="G53" s="856">
        <f>OTCHET!I294</f>
        <v>0</v>
      </c>
      <c r="H53" s="857">
        <f>OTCHET!J294</f>
        <v>0</v>
      </c>
      <c r="I53" s="1367">
        <f>OTCHET!K294</f>
        <v>0</v>
      </c>
      <c r="J53" s="838"/>
      <c r="K53" s="784" t="s">
        <v>505</v>
      </c>
      <c r="L53" s="834"/>
      <c r="M53" s="835"/>
      <c r="N53" s="836"/>
      <c r="O53" s="836"/>
      <c r="P53" s="836"/>
      <c r="Q53" s="836"/>
      <c r="R53" s="836"/>
      <c r="S53" s="836"/>
      <c r="T53" s="837"/>
      <c r="U53" s="836"/>
      <c r="V53" s="836"/>
    </row>
    <row r="54" spans="1:22" ht="15.75">
      <c r="A54" s="675">
        <v>125</v>
      </c>
      <c r="B54" s="858" t="s">
        <v>531</v>
      </c>
      <c r="C54" s="859" t="s">
        <v>532</v>
      </c>
      <c r="D54" s="860"/>
      <c r="E54" s="861">
        <f>OTCHET!E296</f>
        <v>0</v>
      </c>
      <c r="F54" s="861">
        <f t="shared" si="1"/>
        <v>0</v>
      </c>
      <c r="G54" s="862">
        <f>OTCHET!I296</f>
        <v>0</v>
      </c>
      <c r="H54" s="863">
        <f>OTCHET!J296</f>
        <v>0</v>
      </c>
      <c r="I54" s="1368">
        <f>OTCHET!K296</f>
        <v>0</v>
      </c>
      <c r="J54" s="838"/>
      <c r="K54" s="796" t="s">
        <v>532</v>
      </c>
      <c r="L54" s="834"/>
      <c r="M54" s="835"/>
      <c r="N54" s="836"/>
      <c r="O54" s="836"/>
      <c r="P54" s="836"/>
      <c r="Q54" s="836"/>
      <c r="R54" s="836"/>
      <c r="S54" s="836"/>
      <c r="T54" s="837"/>
      <c r="U54" s="836"/>
      <c r="V54" s="836"/>
    </row>
    <row r="55" spans="1:22" ht="15.75">
      <c r="A55" s="864">
        <v>127</v>
      </c>
      <c r="B55" s="809" t="s">
        <v>911</v>
      </c>
      <c r="C55" s="809" t="s">
        <v>2057</v>
      </c>
      <c r="D55" s="865"/>
      <c r="E55" s="866">
        <f>+OTCHET!E297</f>
        <v>0</v>
      </c>
      <c r="F55" s="866">
        <f t="shared" si="1"/>
        <v>0</v>
      </c>
      <c r="G55" s="867">
        <f>+OTCHET!I297</f>
        <v>0</v>
      </c>
      <c r="H55" s="868">
        <f>+OTCHET!J297</f>
        <v>0</v>
      </c>
      <c r="I55" s="868">
        <f>+OTCHET!K297</f>
        <v>0</v>
      </c>
      <c r="J55" s="824"/>
      <c r="K55" s="869" t="s">
        <v>2057</v>
      </c>
      <c r="L55" s="834"/>
      <c r="M55" s="835"/>
      <c r="N55" s="836"/>
      <c r="O55" s="836"/>
      <c r="P55" s="836"/>
      <c r="Q55" s="836"/>
      <c r="R55" s="836"/>
      <c r="S55" s="836"/>
      <c r="T55" s="837"/>
      <c r="U55" s="836"/>
      <c r="V55" s="836"/>
    </row>
    <row r="56" spans="1:22" ht="19.5" thickBot="1">
      <c r="A56" s="675">
        <v>130</v>
      </c>
      <c r="B56" s="870" t="s">
        <v>337</v>
      </c>
      <c r="C56" s="871" t="s">
        <v>1215</v>
      </c>
      <c r="D56" s="871"/>
      <c r="E56" s="872">
        <f>+E57+E58+E62</f>
        <v>0</v>
      </c>
      <c r="F56" s="872">
        <f>+F57+F58+F62</f>
        <v>0</v>
      </c>
      <c r="G56" s="873">
        <f>+G57+G58+G62</f>
        <v>0</v>
      </c>
      <c r="H56" s="875">
        <f>+H57+H58+H62</f>
        <v>0</v>
      </c>
      <c r="I56" s="876">
        <f>+I57+I58+I62</f>
        <v>0</v>
      </c>
      <c r="J56" s="761"/>
      <c r="K56" s="877" t="s">
        <v>1215</v>
      </c>
      <c r="L56" s="834"/>
      <c r="M56" s="835"/>
      <c r="N56" s="836"/>
      <c r="O56" s="836"/>
      <c r="P56" s="836"/>
      <c r="Q56" s="836"/>
      <c r="R56" s="836"/>
      <c r="S56" s="836"/>
      <c r="T56" s="837"/>
      <c r="U56" s="836"/>
      <c r="V56" s="836"/>
    </row>
    <row r="57" spans="1:22" ht="16.5" thickTop="1">
      <c r="A57" s="675">
        <v>135</v>
      </c>
      <c r="B57" s="847" t="s">
        <v>338</v>
      </c>
      <c r="C57" s="848" t="s">
        <v>1202</v>
      </c>
      <c r="D57" s="847"/>
      <c r="E57" s="878">
        <f>+OTCHET!E361+OTCHET!E375+OTCHET!E388</f>
        <v>0</v>
      </c>
      <c r="F57" s="878">
        <f aca="true" t="shared" si="2" ref="F57:F63">+G57+H57+I57</f>
        <v>0</v>
      </c>
      <c r="G57" s="879">
        <f>+OTCHET!I361+OTCHET!I375+OTCHET!I388</f>
        <v>0</v>
      </c>
      <c r="H57" s="880">
        <f>+OTCHET!J361+OTCHET!J375+OTCHET!J388</f>
        <v>0</v>
      </c>
      <c r="I57" s="880">
        <f>+OTCHET!K361+OTCHET!K375+OTCHET!K388</f>
        <v>0</v>
      </c>
      <c r="J57" s="824"/>
      <c r="K57" s="881" t="s">
        <v>1202</v>
      </c>
      <c r="L57" s="834"/>
      <c r="M57" s="835"/>
      <c r="N57" s="836"/>
      <c r="O57" s="836"/>
      <c r="P57" s="836"/>
      <c r="Q57" s="836"/>
      <c r="R57" s="836"/>
      <c r="S57" s="836"/>
      <c r="T57" s="837"/>
      <c r="U57" s="836"/>
      <c r="V57" s="836"/>
    </row>
    <row r="58" spans="1:22" ht="15.75">
      <c r="A58" s="675">
        <v>140</v>
      </c>
      <c r="B58" s="839" t="s">
        <v>2040</v>
      </c>
      <c r="C58" s="840" t="s">
        <v>1216</v>
      </c>
      <c r="D58" s="839"/>
      <c r="E58" s="882">
        <f>+OTCHET!E383+OTCHET!E391+OTCHET!E396+OTCHET!E399+OTCHET!E402+OTCHET!E405+OTCHET!E406+OTCHET!E409+OTCHET!E422+OTCHET!E423+OTCHET!E424+OTCHET!E425+OTCHET!E426</f>
        <v>0</v>
      </c>
      <c r="F58" s="882">
        <f t="shared" si="2"/>
        <v>0</v>
      </c>
      <c r="G58" s="883">
        <f>+OTCHET!I383+OTCHET!I391+OTCHET!I396+OTCHET!I399+OTCHET!I402+OTCHET!I405+OTCHET!I406+OTCHET!I409+OTCHET!I422+OTCHET!I423+OTCHET!I424+OTCHET!I425+OTCHET!I426</f>
        <v>0</v>
      </c>
      <c r="H58" s="884">
        <f>+OTCHET!J383+OTCHET!J391+OTCHET!J396+OTCHET!J399+OTCHET!J402+OTCHET!J405+OTCHET!J406+OTCHET!J409+OTCHET!J422+OTCHET!J423+OTCHET!J424+OTCHET!J425+OTCHET!J426</f>
        <v>0</v>
      </c>
      <c r="I58" s="884">
        <f>+OTCHET!K383+OTCHET!K391+OTCHET!K396+OTCHET!K399+OTCHET!K402+OTCHET!K405+OTCHET!K406+OTCHET!K409+OTCHET!K422+OTCHET!K423+OTCHET!K424+OTCHET!K425+OTCHET!K426</f>
        <v>0</v>
      </c>
      <c r="J58" s="824"/>
      <c r="K58" s="885" t="s">
        <v>1216</v>
      </c>
      <c r="L58" s="834"/>
      <c r="M58" s="835"/>
      <c r="N58" s="836"/>
      <c r="O58" s="836"/>
      <c r="P58" s="836"/>
      <c r="Q58" s="836"/>
      <c r="R58" s="836"/>
      <c r="S58" s="836"/>
      <c r="T58" s="837"/>
      <c r="U58" s="836"/>
      <c r="V58" s="836"/>
    </row>
    <row r="59" spans="1:22" ht="15.75">
      <c r="A59" s="675">
        <v>145</v>
      </c>
      <c r="B59" s="764" t="s">
        <v>498</v>
      </c>
      <c r="C59" s="764" t="s">
        <v>506</v>
      </c>
      <c r="D59" s="841"/>
      <c r="E59" s="886">
        <f>+OTCHET!E422+OTCHET!E423+OTCHET!E424+OTCHET!E425+OTCHET!E426</f>
        <v>0</v>
      </c>
      <c r="F59" s="886">
        <f t="shared" si="2"/>
        <v>0</v>
      </c>
      <c r="G59" s="887">
        <f>+OTCHET!I422+OTCHET!I423+OTCHET!I424+OTCHET!I425+OTCHET!I426</f>
        <v>0</v>
      </c>
      <c r="H59" s="888">
        <f>+OTCHET!J422+OTCHET!J423+OTCHET!J424+OTCHET!J425+OTCHET!J426</f>
        <v>0</v>
      </c>
      <c r="I59" s="888">
        <f>+OTCHET!K422+OTCHET!K423+OTCHET!K424+OTCHET!K425+OTCHET!K426</f>
        <v>0</v>
      </c>
      <c r="J59" s="824"/>
      <c r="K59" s="889" t="s">
        <v>506</v>
      </c>
      <c r="L59" s="834"/>
      <c r="M59" s="835"/>
      <c r="N59" s="836"/>
      <c r="O59" s="836"/>
      <c r="P59" s="836"/>
      <c r="Q59" s="836"/>
      <c r="R59" s="836"/>
      <c r="S59" s="836"/>
      <c r="T59" s="837"/>
      <c r="U59" s="836"/>
      <c r="V59" s="836"/>
    </row>
    <row r="60" spans="1:22" ht="15.75">
      <c r="A60" s="675">
        <v>150</v>
      </c>
      <c r="B60" s="769" t="s">
        <v>1204</v>
      </c>
      <c r="C60" s="769" t="s">
        <v>496</v>
      </c>
      <c r="D60" s="890"/>
      <c r="E60" s="891">
        <f>OTCHET!E405</f>
        <v>0</v>
      </c>
      <c r="F60" s="891">
        <f t="shared" si="2"/>
        <v>0</v>
      </c>
      <c r="G60" s="892">
        <f>OTCHET!I405</f>
        <v>0</v>
      </c>
      <c r="H60" s="893">
        <f>OTCHET!J405</f>
        <v>0</v>
      </c>
      <c r="I60" s="893">
        <f>OTCHET!K405</f>
        <v>0</v>
      </c>
      <c r="J60" s="824"/>
      <c r="K60" s="894" t="s">
        <v>496</v>
      </c>
      <c r="L60" s="834"/>
      <c r="M60" s="835"/>
      <c r="N60" s="836"/>
      <c r="O60" s="836"/>
      <c r="P60" s="836"/>
      <c r="Q60" s="836"/>
      <c r="R60" s="836"/>
      <c r="S60" s="836"/>
      <c r="T60" s="837"/>
      <c r="U60" s="836"/>
      <c r="V60" s="836"/>
    </row>
    <row r="61" spans="1:22" ht="15.75" customHeight="1" hidden="1">
      <c r="A61" s="675">
        <v>160</v>
      </c>
      <c r="B61" s="895"/>
      <c r="C61" s="896"/>
      <c r="D61" s="847"/>
      <c r="E61" s="878"/>
      <c r="F61" s="878">
        <f t="shared" si="2"/>
        <v>0</v>
      </c>
      <c r="G61" s="879"/>
      <c r="H61" s="880"/>
      <c r="I61" s="880"/>
      <c r="J61" s="824"/>
      <c r="K61" s="881"/>
      <c r="L61" s="834"/>
      <c r="M61" s="835"/>
      <c r="N61" s="836"/>
      <c r="O61" s="836"/>
      <c r="P61" s="836"/>
      <c r="Q61" s="836"/>
      <c r="R61" s="836"/>
      <c r="S61" s="836"/>
      <c r="T61" s="837"/>
      <c r="U61" s="836"/>
      <c r="V61" s="836"/>
    </row>
    <row r="62" spans="1:22" ht="15.75">
      <c r="A62" s="864">
        <v>162</v>
      </c>
      <c r="B62" s="897" t="s">
        <v>1058</v>
      </c>
      <c r="C62" s="826" t="s">
        <v>60</v>
      </c>
      <c r="D62" s="897"/>
      <c r="E62" s="827">
        <f>OTCHET!E412</f>
        <v>0</v>
      </c>
      <c r="F62" s="827">
        <f t="shared" si="2"/>
        <v>0</v>
      </c>
      <c r="G62" s="828">
        <f>OTCHET!I412</f>
        <v>0</v>
      </c>
      <c r="H62" s="829">
        <f>OTCHET!J412</f>
        <v>0</v>
      </c>
      <c r="I62" s="829">
        <f>OTCHET!K412</f>
        <v>0</v>
      </c>
      <c r="J62" s="824"/>
      <c r="K62" s="830" t="s">
        <v>60</v>
      </c>
      <c r="L62" s="834"/>
      <c r="M62" s="835"/>
      <c r="N62" s="836"/>
      <c r="O62" s="836"/>
      <c r="P62" s="836"/>
      <c r="Q62" s="836"/>
      <c r="R62" s="836"/>
      <c r="S62" s="836"/>
      <c r="T62" s="837"/>
      <c r="U62" s="836"/>
      <c r="V62" s="836"/>
    </row>
    <row r="63" spans="1:22" ht="19.5" thickBot="1">
      <c r="A63" s="675">
        <v>165</v>
      </c>
      <c r="B63" s="898" t="s">
        <v>930</v>
      </c>
      <c r="C63" s="899" t="s">
        <v>529</v>
      </c>
      <c r="D63" s="900"/>
      <c r="E63" s="901">
        <f>+OTCHET!E249</f>
        <v>0</v>
      </c>
      <c r="F63" s="901">
        <f t="shared" si="2"/>
        <v>0</v>
      </c>
      <c r="G63" s="902">
        <f>+OTCHET!I249</f>
        <v>0</v>
      </c>
      <c r="H63" s="903">
        <f>+OTCHET!J249</f>
        <v>0</v>
      </c>
      <c r="I63" s="903">
        <f>+OTCHET!K249</f>
        <v>0</v>
      </c>
      <c r="J63" s="824"/>
      <c r="K63" s="904" t="s">
        <v>529</v>
      </c>
      <c r="L63" s="834"/>
      <c r="M63" s="835"/>
      <c r="N63" s="836"/>
      <c r="O63" s="836"/>
      <c r="P63" s="836"/>
      <c r="Q63" s="836"/>
      <c r="R63" s="836"/>
      <c r="S63" s="836"/>
      <c r="T63" s="837"/>
      <c r="U63" s="836"/>
      <c r="V63" s="836"/>
    </row>
    <row r="64" spans="1:22" ht="19.5" thickTop="1">
      <c r="A64" s="675">
        <v>175</v>
      </c>
      <c r="B64" s="905" t="s">
        <v>190</v>
      </c>
      <c r="C64" s="906"/>
      <c r="D64" s="906"/>
      <c r="E64" s="907">
        <f>+E22-E38+E56-E63</f>
        <v>0</v>
      </c>
      <c r="F64" s="907">
        <f>+F22-F38+F56-F63</f>
        <v>0</v>
      </c>
      <c r="G64" s="908">
        <f>+G22-G38+G56-G63</f>
        <v>0</v>
      </c>
      <c r="H64" s="909">
        <f>+H22-H38+H56-H63</f>
        <v>0</v>
      </c>
      <c r="I64" s="909">
        <f>+I22-I38+I56-I63</f>
        <v>0</v>
      </c>
      <c r="J64" s="824"/>
      <c r="K64" s="910"/>
      <c r="L64" s="834"/>
      <c r="M64" s="835"/>
      <c r="N64" s="836"/>
      <c r="O64" s="836"/>
      <c r="P64" s="836"/>
      <c r="Q64" s="836"/>
      <c r="R64" s="836"/>
      <c r="S64" s="836"/>
      <c r="T64" s="837"/>
      <c r="U64" s="836"/>
      <c r="V64" s="836"/>
    </row>
    <row r="65" spans="1:22" ht="12" customHeight="1" hidden="1">
      <c r="A65" s="675">
        <v>180</v>
      </c>
      <c r="B65" s="911">
        <f>+IF(+SUM(E$65:I$65)=0,0,"Контрола: дефицит/излишък = финансиране с обратен знак (V. + VІ. = 0)")</f>
        <v>0</v>
      </c>
      <c r="C65" s="912"/>
      <c r="D65" s="912"/>
      <c r="E65" s="913">
        <f>+E$64+E$66</f>
        <v>0</v>
      </c>
      <c r="F65" s="913">
        <f>+F$64+F$66</f>
        <v>0</v>
      </c>
      <c r="G65" s="914">
        <f>+G$64+G$66</f>
        <v>0</v>
      </c>
      <c r="H65" s="914">
        <f>+H$64+H$66</f>
        <v>0</v>
      </c>
      <c r="I65" s="914">
        <f>+I$64+I$66</f>
        <v>0</v>
      </c>
      <c r="J65" s="824"/>
      <c r="K65" s="915"/>
      <c r="L65" s="834"/>
      <c r="M65" s="835"/>
      <c r="N65" s="836"/>
      <c r="O65" s="836"/>
      <c r="P65" s="836"/>
      <c r="Q65" s="836"/>
      <c r="R65" s="836"/>
      <c r="S65" s="836"/>
      <c r="T65" s="837"/>
      <c r="U65" s="836"/>
      <c r="V65" s="836"/>
    </row>
    <row r="66" spans="1:22" ht="19.5" thickBot="1">
      <c r="A66" s="675">
        <v>185</v>
      </c>
      <c r="B66" s="748" t="s">
        <v>530</v>
      </c>
      <c r="C66" s="833" t="s">
        <v>2041</v>
      </c>
      <c r="D66" s="833"/>
      <c r="E66" s="916">
        <f>SUM(+E68+E76+E77+E84+E85+E86+E89+E90+E91+E92+E93+E94+E95)</f>
        <v>0</v>
      </c>
      <c r="F66" s="916">
        <f>SUM(+F68+F76+F77+F84+F85+F86+F89+F90+F91+F92+F93+F94+F95)</f>
        <v>0</v>
      </c>
      <c r="G66" s="917">
        <f>SUM(+G68+G76+G77+G84+G85+G86+G89+G90+G91+G92+G93+G94+G95)</f>
        <v>0</v>
      </c>
      <c r="H66" s="918">
        <f>SUM(+H68+H76+H77+H84+H85+H86+H89+H90+H91+H92+H93+H94+H95)</f>
        <v>0</v>
      </c>
      <c r="I66" s="918">
        <f>SUM(+I68+I76+I77+I84+I85+I86+I89+I90+I91+I92+I93+I94+I95)</f>
        <v>0</v>
      </c>
      <c r="J66" s="824"/>
      <c r="K66" s="919" t="s">
        <v>2041</v>
      </c>
      <c r="L66" s="834"/>
      <c r="M66" s="835"/>
      <c r="N66" s="836"/>
      <c r="O66" s="836"/>
      <c r="P66" s="836"/>
      <c r="Q66" s="836"/>
      <c r="R66" s="836"/>
      <c r="S66" s="836"/>
      <c r="T66" s="837"/>
      <c r="U66" s="836"/>
      <c r="V66" s="836"/>
    </row>
    <row r="67" spans="1:22" ht="16.5" hidden="1" thickTop="1">
      <c r="A67" s="675">
        <v>190</v>
      </c>
      <c r="B67" s="920"/>
      <c r="C67" s="920"/>
      <c r="D67" s="920"/>
      <c r="E67" s="921"/>
      <c r="F67" s="922">
        <f>+G67+H67+I67</f>
        <v>0</v>
      </c>
      <c r="G67" s="923"/>
      <c r="H67" s="924"/>
      <c r="I67" s="924"/>
      <c r="J67" s="824"/>
      <c r="K67" s="925"/>
      <c r="L67" s="834"/>
      <c r="M67" s="835"/>
      <c r="N67" s="836"/>
      <c r="O67" s="836"/>
      <c r="P67" s="836"/>
      <c r="Q67" s="836"/>
      <c r="R67" s="836"/>
      <c r="S67" s="836"/>
      <c r="T67" s="837"/>
      <c r="U67" s="836"/>
      <c r="V67" s="836"/>
    </row>
    <row r="68" spans="1:22" ht="16.5" thickTop="1">
      <c r="A68" s="926">
        <v>195</v>
      </c>
      <c r="B68" s="841" t="s">
        <v>2042</v>
      </c>
      <c r="C68" s="764" t="s">
        <v>2060</v>
      </c>
      <c r="D68" s="841"/>
      <c r="E68" s="886">
        <f>SUM(E69:E75)</f>
        <v>0</v>
      </c>
      <c r="F68" s="886">
        <f>SUM(F69:F75)</f>
        <v>0</v>
      </c>
      <c r="G68" s="887">
        <f>SUM(G69:G75)</f>
        <v>0</v>
      </c>
      <c r="H68" s="888">
        <f>SUM(H69:H75)</f>
        <v>0</v>
      </c>
      <c r="I68" s="888">
        <f>SUM(I69:I75)</f>
        <v>0</v>
      </c>
      <c r="J68" s="824"/>
      <c r="K68" s="889" t="s">
        <v>2060</v>
      </c>
      <c r="L68" s="927"/>
      <c r="M68" s="835"/>
      <c r="N68" s="836"/>
      <c r="O68" s="836"/>
      <c r="P68" s="836"/>
      <c r="Q68" s="836"/>
      <c r="R68" s="836"/>
      <c r="S68" s="836"/>
      <c r="T68" s="837"/>
      <c r="U68" s="836"/>
      <c r="V68" s="836"/>
    </row>
    <row r="69" spans="1:22" ht="15.75">
      <c r="A69" s="928">
        <v>200</v>
      </c>
      <c r="B69" s="820" t="s">
        <v>2043</v>
      </c>
      <c r="C69" s="820" t="s">
        <v>507</v>
      </c>
      <c r="D69" s="820"/>
      <c r="E69" s="821">
        <f>+OTCHET!E482+OTCHET!E483+OTCHET!E486+OTCHET!E487+OTCHET!E490+OTCHET!E491+OTCHET!E495</f>
        <v>0</v>
      </c>
      <c r="F69" s="821">
        <f aca="true" t="shared" si="3" ref="F69:F76">+G69+H69+I69</f>
        <v>0</v>
      </c>
      <c r="G69" s="822">
        <f>+OTCHET!I482+OTCHET!I483+OTCHET!I486+OTCHET!I487+OTCHET!I490+OTCHET!I491+OTCHET!I495</f>
        <v>0</v>
      </c>
      <c r="H69" s="823">
        <f>+OTCHET!J482+OTCHET!J483+OTCHET!J486+OTCHET!J487+OTCHET!J490+OTCHET!J491+OTCHET!J495</f>
        <v>0</v>
      </c>
      <c r="I69" s="823">
        <f>+OTCHET!K482+OTCHET!K483+OTCHET!K486+OTCHET!K487+OTCHET!K490+OTCHET!K491+OTCHET!K495</f>
        <v>0</v>
      </c>
      <c r="J69" s="824"/>
      <c r="K69" s="825" t="s">
        <v>507</v>
      </c>
      <c r="L69" s="929"/>
      <c r="M69" s="835"/>
      <c r="N69" s="836"/>
      <c r="O69" s="836"/>
      <c r="P69" s="836"/>
      <c r="Q69" s="836"/>
      <c r="R69" s="836"/>
      <c r="S69" s="836"/>
      <c r="T69" s="837"/>
      <c r="U69" s="836"/>
      <c r="V69" s="836"/>
    </row>
    <row r="70" spans="1:22" ht="15.75">
      <c r="A70" s="928">
        <v>205</v>
      </c>
      <c r="B70" s="840" t="s">
        <v>2044</v>
      </c>
      <c r="C70" s="840" t="s">
        <v>508</v>
      </c>
      <c r="D70" s="840"/>
      <c r="E70" s="882">
        <f>+OTCHET!E484+OTCHET!E485+OTCHET!E488+OTCHET!E489+OTCHET!E492+OTCHET!E493+OTCHET!E494+OTCHET!E496</f>
        <v>0</v>
      </c>
      <c r="F70" s="882">
        <f t="shared" si="3"/>
        <v>0</v>
      </c>
      <c r="G70" s="883">
        <f>+OTCHET!I484+OTCHET!I485+OTCHET!I488+OTCHET!I489+OTCHET!I492+OTCHET!I493+OTCHET!I494+OTCHET!I496</f>
        <v>0</v>
      </c>
      <c r="H70" s="884">
        <f>+OTCHET!J484+OTCHET!J485+OTCHET!J488+OTCHET!J489+OTCHET!J492+OTCHET!J493+OTCHET!J494+OTCHET!J496</f>
        <v>0</v>
      </c>
      <c r="I70" s="884">
        <f>+OTCHET!K484+OTCHET!K485+OTCHET!K488+OTCHET!K489+OTCHET!K492+OTCHET!K493+OTCHET!K494+OTCHET!K496</f>
        <v>0</v>
      </c>
      <c r="J70" s="824"/>
      <c r="K70" s="885" t="s">
        <v>508</v>
      </c>
      <c r="L70" s="929"/>
      <c r="M70" s="835"/>
      <c r="N70" s="836"/>
      <c r="O70" s="836"/>
      <c r="P70" s="836"/>
      <c r="Q70" s="836"/>
      <c r="R70" s="836"/>
      <c r="S70" s="836"/>
      <c r="T70" s="837"/>
      <c r="U70" s="836"/>
      <c r="V70" s="836"/>
    </row>
    <row r="71" spans="1:22" ht="15.75">
      <c r="A71" s="928">
        <v>210</v>
      </c>
      <c r="B71" s="840" t="s">
        <v>2045</v>
      </c>
      <c r="C71" s="840" t="s">
        <v>61</v>
      </c>
      <c r="D71" s="840"/>
      <c r="E71" s="882">
        <f>+OTCHET!E497</f>
        <v>0</v>
      </c>
      <c r="F71" s="882">
        <f t="shared" si="3"/>
        <v>0</v>
      </c>
      <c r="G71" s="883">
        <f>+OTCHET!I497</f>
        <v>0</v>
      </c>
      <c r="H71" s="884">
        <f>+OTCHET!J497</f>
        <v>0</v>
      </c>
      <c r="I71" s="884">
        <f>+OTCHET!K497</f>
        <v>0</v>
      </c>
      <c r="J71" s="824"/>
      <c r="K71" s="885" t="s">
        <v>61</v>
      </c>
      <c r="L71" s="929"/>
      <c r="M71" s="835"/>
      <c r="N71" s="836"/>
      <c r="O71" s="836"/>
      <c r="P71" s="836"/>
      <c r="Q71" s="836"/>
      <c r="R71" s="836"/>
      <c r="S71" s="836"/>
      <c r="T71" s="837"/>
      <c r="U71" s="836"/>
      <c r="V71" s="836"/>
    </row>
    <row r="72" spans="1:22" ht="15.75">
      <c r="A72" s="928">
        <v>215</v>
      </c>
      <c r="B72" s="840" t="s">
        <v>191</v>
      </c>
      <c r="C72" s="840" t="s">
        <v>62</v>
      </c>
      <c r="D72" s="840"/>
      <c r="E72" s="882">
        <f>+OTCHET!E502</f>
        <v>0</v>
      </c>
      <c r="F72" s="882">
        <f t="shared" si="3"/>
        <v>0</v>
      </c>
      <c r="G72" s="883">
        <f>+OTCHET!I502</f>
        <v>0</v>
      </c>
      <c r="H72" s="884">
        <f>+OTCHET!J502</f>
        <v>0</v>
      </c>
      <c r="I72" s="884">
        <f>+OTCHET!K502</f>
        <v>0</v>
      </c>
      <c r="J72" s="824"/>
      <c r="K72" s="885" t="s">
        <v>62</v>
      </c>
      <c r="L72" s="929"/>
      <c r="M72" s="835"/>
      <c r="N72" s="836"/>
      <c r="O72" s="836"/>
      <c r="P72" s="836"/>
      <c r="Q72" s="836"/>
      <c r="R72" s="836"/>
      <c r="S72" s="836"/>
      <c r="T72" s="837"/>
      <c r="U72" s="836"/>
      <c r="V72" s="836"/>
    </row>
    <row r="73" spans="1:22" ht="15.75">
      <c r="A73" s="928">
        <v>220</v>
      </c>
      <c r="B73" s="840" t="s">
        <v>2046</v>
      </c>
      <c r="C73" s="840" t="s">
        <v>509</v>
      </c>
      <c r="D73" s="840"/>
      <c r="E73" s="882">
        <f>+OTCHET!E542</f>
        <v>0</v>
      </c>
      <c r="F73" s="882">
        <f t="shared" si="3"/>
        <v>0</v>
      </c>
      <c r="G73" s="883">
        <f>+OTCHET!I542</f>
        <v>0</v>
      </c>
      <c r="H73" s="884">
        <f>+OTCHET!J542</f>
        <v>0</v>
      </c>
      <c r="I73" s="884">
        <f>+OTCHET!K542</f>
        <v>0</v>
      </c>
      <c r="J73" s="824"/>
      <c r="K73" s="885" t="s">
        <v>509</v>
      </c>
      <c r="L73" s="929"/>
      <c r="M73" s="835"/>
      <c r="N73" s="836"/>
      <c r="O73" s="836"/>
      <c r="P73" s="836"/>
      <c r="Q73" s="836"/>
      <c r="R73" s="836"/>
      <c r="S73" s="836"/>
      <c r="T73" s="837"/>
      <c r="U73" s="836"/>
      <c r="V73" s="836"/>
    </row>
    <row r="74" spans="1:22" ht="15.75">
      <c r="A74" s="928">
        <v>230</v>
      </c>
      <c r="B74" s="930" t="s">
        <v>520</v>
      </c>
      <c r="C74" s="930" t="s">
        <v>510</v>
      </c>
      <c r="D74" s="930"/>
      <c r="E74" s="882">
        <f>+OTCHET!E581+OTCHET!E582</f>
        <v>0</v>
      </c>
      <c r="F74" s="882">
        <f t="shared" si="3"/>
        <v>0</v>
      </c>
      <c r="G74" s="883">
        <f>+OTCHET!I581+OTCHET!I582</f>
        <v>0</v>
      </c>
      <c r="H74" s="884">
        <f>+OTCHET!J581+OTCHET!J582</f>
        <v>0</v>
      </c>
      <c r="I74" s="884">
        <f>+OTCHET!K581+OTCHET!K582</f>
        <v>0</v>
      </c>
      <c r="J74" s="824"/>
      <c r="K74" s="885" t="s">
        <v>510</v>
      </c>
      <c r="L74" s="929"/>
      <c r="M74" s="835"/>
      <c r="N74" s="836"/>
      <c r="O74" s="836"/>
      <c r="P74" s="836"/>
      <c r="Q74" s="836"/>
      <c r="R74" s="836"/>
      <c r="S74" s="836"/>
      <c r="T74" s="837"/>
      <c r="U74" s="836"/>
      <c r="V74" s="836"/>
    </row>
    <row r="75" spans="1:22" ht="15.75">
      <c r="A75" s="928">
        <v>235</v>
      </c>
      <c r="B75" s="931" t="s">
        <v>2048</v>
      </c>
      <c r="C75" s="931" t="s">
        <v>511</v>
      </c>
      <c r="D75" s="931"/>
      <c r="E75" s="827">
        <f>+OTCHET!E583+OTCHET!E584+OTCHET!E585</f>
        <v>0</v>
      </c>
      <c r="F75" s="827">
        <f t="shared" si="3"/>
        <v>0</v>
      </c>
      <c r="G75" s="828">
        <f>+OTCHET!I583+OTCHET!I584+OTCHET!I585</f>
        <v>0</v>
      </c>
      <c r="H75" s="829">
        <f>+OTCHET!J583+OTCHET!J584+OTCHET!J585</f>
        <v>0</v>
      </c>
      <c r="I75" s="829">
        <f>+OTCHET!K583+OTCHET!K584+OTCHET!K585</f>
        <v>0</v>
      </c>
      <c r="J75" s="824"/>
      <c r="K75" s="830" t="s">
        <v>511</v>
      </c>
      <c r="L75" s="929"/>
      <c r="M75" s="835"/>
      <c r="N75" s="836"/>
      <c r="O75" s="836"/>
      <c r="P75" s="836"/>
      <c r="Q75" s="836"/>
      <c r="R75" s="836"/>
      <c r="S75" s="836"/>
      <c r="T75" s="837"/>
      <c r="U75" s="836"/>
      <c r="V75" s="836"/>
    </row>
    <row r="76" spans="1:22" ht="15.75">
      <c r="A76" s="928">
        <v>240</v>
      </c>
      <c r="B76" s="847" t="s">
        <v>2047</v>
      </c>
      <c r="C76" s="848" t="s">
        <v>63</v>
      </c>
      <c r="D76" s="847"/>
      <c r="E76" s="878">
        <f>OTCHET!E461</f>
        <v>0</v>
      </c>
      <c r="F76" s="878">
        <f t="shared" si="3"/>
        <v>0</v>
      </c>
      <c r="G76" s="879">
        <f>OTCHET!I461</f>
        <v>0</v>
      </c>
      <c r="H76" s="880">
        <f>OTCHET!J461</f>
        <v>0</v>
      </c>
      <c r="I76" s="880">
        <f>OTCHET!K461</f>
        <v>0</v>
      </c>
      <c r="J76" s="824"/>
      <c r="K76" s="881" t="s">
        <v>63</v>
      </c>
      <c r="L76" s="929"/>
      <c r="M76" s="835"/>
      <c r="N76" s="836"/>
      <c r="O76" s="836"/>
      <c r="P76" s="836"/>
      <c r="Q76" s="836"/>
      <c r="R76" s="836"/>
      <c r="S76" s="836"/>
      <c r="T76" s="837"/>
      <c r="U76" s="836"/>
      <c r="V76" s="836"/>
    </row>
    <row r="77" spans="1:22" ht="15.75">
      <c r="A77" s="928">
        <v>245</v>
      </c>
      <c r="B77" s="841" t="s">
        <v>2049</v>
      </c>
      <c r="C77" s="764" t="s">
        <v>2061</v>
      </c>
      <c r="D77" s="841"/>
      <c r="E77" s="886">
        <f>SUM(E78:E83)</f>
        <v>0</v>
      </c>
      <c r="F77" s="886">
        <f>SUM(F78:F83)</f>
        <v>0</v>
      </c>
      <c r="G77" s="887">
        <f>SUM(G78:G83)</f>
        <v>0</v>
      </c>
      <c r="H77" s="888">
        <f>SUM(H78:H83)</f>
        <v>0</v>
      </c>
      <c r="I77" s="888">
        <f>SUM(I78:I83)</f>
        <v>0</v>
      </c>
      <c r="J77" s="824"/>
      <c r="K77" s="889" t="s">
        <v>2061</v>
      </c>
      <c r="L77" s="929"/>
      <c r="M77" s="835"/>
      <c r="N77" s="836"/>
      <c r="O77" s="836"/>
      <c r="P77" s="836"/>
      <c r="Q77" s="836"/>
      <c r="R77" s="836"/>
      <c r="S77" s="836"/>
      <c r="T77" s="837"/>
      <c r="U77" s="836"/>
      <c r="V77" s="836"/>
    </row>
    <row r="78" spans="1:22" ht="15.75">
      <c r="A78" s="928">
        <v>250</v>
      </c>
      <c r="B78" s="820" t="s">
        <v>2050</v>
      </c>
      <c r="C78" s="820" t="s">
        <v>512</v>
      </c>
      <c r="D78" s="820"/>
      <c r="E78" s="821">
        <f>+OTCHET!E466+OTCHET!E469</f>
        <v>0</v>
      </c>
      <c r="F78" s="821">
        <f aca="true" t="shared" si="4" ref="F78:F85">+G78+H78+I78</f>
        <v>0</v>
      </c>
      <c r="G78" s="822">
        <f>+OTCHET!I466+OTCHET!I469</f>
        <v>0</v>
      </c>
      <c r="H78" s="823">
        <f>+OTCHET!J466+OTCHET!J469</f>
        <v>0</v>
      </c>
      <c r="I78" s="823">
        <f>+OTCHET!K466+OTCHET!K469</f>
        <v>0</v>
      </c>
      <c r="J78" s="824"/>
      <c r="K78" s="825" t="s">
        <v>512</v>
      </c>
      <c r="L78" s="929"/>
      <c r="M78" s="835"/>
      <c r="N78" s="836"/>
      <c r="O78" s="836"/>
      <c r="P78" s="836"/>
      <c r="Q78" s="836"/>
      <c r="R78" s="836"/>
      <c r="S78" s="836"/>
      <c r="T78" s="837"/>
      <c r="U78" s="836"/>
      <c r="V78" s="836"/>
    </row>
    <row r="79" spans="1:22" ht="15.75">
      <c r="A79" s="928">
        <v>260</v>
      </c>
      <c r="B79" s="840" t="s">
        <v>2051</v>
      </c>
      <c r="C79" s="840" t="s">
        <v>513</v>
      </c>
      <c r="D79" s="840"/>
      <c r="E79" s="882">
        <f>+OTCHET!E467+OTCHET!E470</f>
        <v>0</v>
      </c>
      <c r="F79" s="882">
        <f t="shared" si="4"/>
        <v>0</v>
      </c>
      <c r="G79" s="883">
        <f>+OTCHET!I467+OTCHET!I470</f>
        <v>0</v>
      </c>
      <c r="H79" s="884">
        <f>+OTCHET!J467+OTCHET!J470</f>
        <v>0</v>
      </c>
      <c r="I79" s="884">
        <f>+OTCHET!K467+OTCHET!K470</f>
        <v>0</v>
      </c>
      <c r="J79" s="824"/>
      <c r="K79" s="885" t="s">
        <v>513</v>
      </c>
      <c r="L79" s="929"/>
      <c r="M79" s="835"/>
      <c r="N79" s="836"/>
      <c r="O79" s="836"/>
      <c r="P79" s="836"/>
      <c r="Q79" s="836"/>
      <c r="R79" s="836"/>
      <c r="S79" s="836"/>
      <c r="T79" s="837"/>
      <c r="U79" s="836"/>
      <c r="V79" s="836"/>
    </row>
    <row r="80" spans="1:22" ht="15.75">
      <c r="A80" s="928">
        <v>265</v>
      </c>
      <c r="B80" s="840" t="s">
        <v>192</v>
      </c>
      <c r="C80" s="840" t="s">
        <v>514</v>
      </c>
      <c r="D80" s="840"/>
      <c r="E80" s="882">
        <f>OTCHET!E471</f>
        <v>0</v>
      </c>
      <c r="F80" s="882">
        <f t="shared" si="4"/>
        <v>0</v>
      </c>
      <c r="G80" s="883">
        <f>OTCHET!I471</f>
        <v>0</v>
      </c>
      <c r="H80" s="884">
        <f>OTCHET!J471</f>
        <v>0</v>
      </c>
      <c r="I80" s="884">
        <f>OTCHET!K471</f>
        <v>0</v>
      </c>
      <c r="J80" s="824"/>
      <c r="K80" s="885" t="s">
        <v>514</v>
      </c>
      <c r="L80" s="929"/>
      <c r="M80" s="835"/>
      <c r="N80" s="836"/>
      <c r="O80" s="836"/>
      <c r="P80" s="836"/>
      <c r="Q80" s="836"/>
      <c r="R80" s="836"/>
      <c r="S80" s="836"/>
      <c r="T80" s="837"/>
      <c r="U80" s="836"/>
      <c r="V80" s="836"/>
    </row>
    <row r="81" spans="1:22" ht="15.75" customHeight="1" hidden="1">
      <c r="A81" s="928"/>
      <c r="B81" s="840"/>
      <c r="C81" s="840"/>
      <c r="D81" s="840"/>
      <c r="E81" s="882"/>
      <c r="F81" s="882">
        <f t="shared" si="4"/>
        <v>0</v>
      </c>
      <c r="G81" s="883"/>
      <c r="H81" s="884"/>
      <c r="I81" s="884"/>
      <c r="J81" s="824"/>
      <c r="K81" s="885"/>
      <c r="L81" s="929"/>
      <c r="M81" s="835"/>
      <c r="N81" s="836"/>
      <c r="O81" s="836"/>
      <c r="P81" s="836"/>
      <c r="Q81" s="836"/>
      <c r="R81" s="836"/>
      <c r="S81" s="836"/>
      <c r="T81" s="837"/>
      <c r="U81" s="836"/>
      <c r="V81" s="836"/>
    </row>
    <row r="82" spans="1:22" ht="15.75">
      <c r="A82" s="928">
        <v>270</v>
      </c>
      <c r="B82" s="840" t="s">
        <v>1201</v>
      </c>
      <c r="C82" s="840" t="s">
        <v>515</v>
      </c>
      <c r="D82" s="840"/>
      <c r="E82" s="882">
        <f>+OTCHET!E479</f>
        <v>0</v>
      </c>
      <c r="F82" s="882">
        <f t="shared" si="4"/>
        <v>0</v>
      </c>
      <c r="G82" s="883">
        <f>+OTCHET!I479</f>
        <v>0</v>
      </c>
      <c r="H82" s="884">
        <f>+OTCHET!J479</f>
        <v>0</v>
      </c>
      <c r="I82" s="884">
        <f>+OTCHET!K479</f>
        <v>0</v>
      </c>
      <c r="J82" s="824"/>
      <c r="K82" s="885" t="s">
        <v>515</v>
      </c>
      <c r="L82" s="929"/>
      <c r="M82" s="835"/>
      <c r="N82" s="836"/>
      <c r="O82" s="836"/>
      <c r="P82" s="836"/>
      <c r="Q82" s="836"/>
      <c r="R82" s="836"/>
      <c r="S82" s="836"/>
      <c r="T82" s="837"/>
      <c r="U82" s="836"/>
      <c r="V82" s="836"/>
    </row>
    <row r="83" spans="1:22" ht="15.75">
      <c r="A83" s="928">
        <v>275</v>
      </c>
      <c r="B83" s="826" t="s">
        <v>1200</v>
      </c>
      <c r="C83" s="826" t="s">
        <v>516</v>
      </c>
      <c r="D83" s="826"/>
      <c r="E83" s="827">
        <f>+OTCHET!E480</f>
        <v>0</v>
      </c>
      <c r="F83" s="827">
        <f t="shared" si="4"/>
        <v>0</v>
      </c>
      <c r="G83" s="828">
        <f>+OTCHET!I480</f>
        <v>0</v>
      </c>
      <c r="H83" s="829">
        <f>+OTCHET!J480</f>
        <v>0</v>
      </c>
      <c r="I83" s="829">
        <f>+OTCHET!K480</f>
        <v>0</v>
      </c>
      <c r="J83" s="824"/>
      <c r="K83" s="830" t="s">
        <v>516</v>
      </c>
      <c r="L83" s="929"/>
      <c r="M83" s="835"/>
      <c r="N83" s="836"/>
      <c r="O83" s="836"/>
      <c r="P83" s="836"/>
      <c r="Q83" s="836"/>
      <c r="R83" s="836"/>
      <c r="S83" s="836"/>
      <c r="T83" s="837"/>
      <c r="U83" s="836"/>
      <c r="V83" s="836"/>
    </row>
    <row r="84" spans="1:22" ht="15.75">
      <c r="A84" s="928">
        <v>280</v>
      </c>
      <c r="B84" s="847" t="s">
        <v>193</v>
      </c>
      <c r="C84" s="848" t="s">
        <v>64</v>
      </c>
      <c r="D84" s="847"/>
      <c r="E84" s="878">
        <f>OTCHET!E535</f>
        <v>0</v>
      </c>
      <c r="F84" s="878">
        <f t="shared" si="4"/>
        <v>0</v>
      </c>
      <c r="G84" s="879">
        <f>OTCHET!I535</f>
        <v>0</v>
      </c>
      <c r="H84" s="880">
        <f>OTCHET!J535</f>
        <v>0</v>
      </c>
      <c r="I84" s="880">
        <f>OTCHET!K535</f>
        <v>0</v>
      </c>
      <c r="J84" s="824"/>
      <c r="K84" s="881" t="s">
        <v>64</v>
      </c>
      <c r="L84" s="929"/>
      <c r="M84" s="835"/>
      <c r="N84" s="836"/>
      <c r="O84" s="836"/>
      <c r="P84" s="836"/>
      <c r="Q84" s="836"/>
      <c r="R84" s="836"/>
      <c r="S84" s="836"/>
      <c r="T84" s="837"/>
      <c r="U84" s="836"/>
      <c r="V84" s="836"/>
    </row>
    <row r="85" spans="1:22" ht="15.75">
      <c r="A85" s="928">
        <v>285</v>
      </c>
      <c r="B85" s="839" t="s">
        <v>194</v>
      </c>
      <c r="C85" s="840" t="s">
        <v>65</v>
      </c>
      <c r="D85" s="839"/>
      <c r="E85" s="882">
        <f>OTCHET!E536</f>
        <v>0</v>
      </c>
      <c r="F85" s="882">
        <f t="shared" si="4"/>
        <v>0</v>
      </c>
      <c r="G85" s="883">
        <f>OTCHET!I536</f>
        <v>0</v>
      </c>
      <c r="H85" s="884">
        <f>OTCHET!J536</f>
        <v>0</v>
      </c>
      <c r="I85" s="884">
        <f>OTCHET!K536</f>
        <v>0</v>
      </c>
      <c r="J85" s="824"/>
      <c r="K85" s="885" t="s">
        <v>65</v>
      </c>
      <c r="L85" s="929"/>
      <c r="M85" s="835"/>
      <c r="N85" s="836"/>
      <c r="O85" s="836"/>
      <c r="P85" s="836"/>
      <c r="Q85" s="836"/>
      <c r="R85" s="836"/>
      <c r="S85" s="836"/>
      <c r="T85" s="837"/>
      <c r="U85" s="836"/>
      <c r="V85" s="836"/>
    </row>
    <row r="86" spans="1:22" ht="15.75">
      <c r="A86" s="928">
        <v>290</v>
      </c>
      <c r="B86" s="841" t="s">
        <v>71</v>
      </c>
      <c r="C86" s="764" t="s">
        <v>473</v>
      </c>
      <c r="D86" s="841"/>
      <c r="E86" s="886">
        <f>+E87+E88</f>
        <v>0</v>
      </c>
      <c r="F86" s="886">
        <f>+F87+F88</f>
        <v>0</v>
      </c>
      <c r="G86" s="887">
        <f>+G87+G88</f>
        <v>0</v>
      </c>
      <c r="H86" s="888">
        <f>+H87+H88</f>
        <v>0</v>
      </c>
      <c r="I86" s="888">
        <f>+I87+I88</f>
        <v>0</v>
      </c>
      <c r="J86" s="824"/>
      <c r="K86" s="889" t="s">
        <v>473</v>
      </c>
      <c r="L86" s="929"/>
      <c r="M86" s="835"/>
      <c r="N86" s="836"/>
      <c r="O86" s="836"/>
      <c r="P86" s="836"/>
      <c r="Q86" s="836"/>
      <c r="R86" s="836"/>
      <c r="S86" s="836"/>
      <c r="T86" s="837"/>
      <c r="U86" s="836"/>
      <c r="V86" s="836"/>
    </row>
    <row r="87" spans="1:22" ht="15.75">
      <c r="A87" s="928">
        <v>295</v>
      </c>
      <c r="B87" s="820" t="s">
        <v>70</v>
      </c>
      <c r="C87" s="820" t="s">
        <v>474</v>
      </c>
      <c r="D87" s="932"/>
      <c r="E87" s="821">
        <f>+OTCHET!E503+OTCHET!E512+OTCHET!E516+OTCHET!E543</f>
        <v>0</v>
      </c>
      <c r="F87" s="821">
        <f aca="true" t="shared" si="5" ref="F87:F96">+G87+H87+I87</f>
        <v>0</v>
      </c>
      <c r="G87" s="822">
        <f>+OTCHET!I503+OTCHET!I512+OTCHET!I516+OTCHET!I543</f>
        <v>0</v>
      </c>
      <c r="H87" s="823">
        <f>+OTCHET!J503+OTCHET!J512+OTCHET!J516+OTCHET!J543</f>
        <v>0</v>
      </c>
      <c r="I87" s="823">
        <f>+OTCHET!K503+OTCHET!K512+OTCHET!K516+OTCHET!K543</f>
        <v>0</v>
      </c>
      <c r="J87" s="824"/>
      <c r="K87" s="825" t="s">
        <v>474</v>
      </c>
      <c r="L87" s="929"/>
      <c r="M87" s="835"/>
      <c r="N87" s="836"/>
      <c r="O87" s="836"/>
      <c r="P87" s="836"/>
      <c r="Q87" s="836"/>
      <c r="R87" s="836"/>
      <c r="S87" s="836"/>
      <c r="T87" s="837"/>
      <c r="U87" s="836"/>
      <c r="V87" s="836"/>
    </row>
    <row r="88" spans="1:22" ht="15.75">
      <c r="A88" s="928">
        <v>300</v>
      </c>
      <c r="B88" s="826" t="s">
        <v>2053</v>
      </c>
      <c r="C88" s="826" t="s">
        <v>339</v>
      </c>
      <c r="D88" s="933"/>
      <c r="E88" s="827">
        <f>+OTCHET!E521+OTCHET!E524+OTCHET!E544</f>
        <v>0</v>
      </c>
      <c r="F88" s="827">
        <f t="shared" si="5"/>
        <v>0</v>
      </c>
      <c r="G88" s="828">
        <f>+OTCHET!I521+OTCHET!I524+OTCHET!I544</f>
        <v>0</v>
      </c>
      <c r="H88" s="829">
        <f>+OTCHET!J521+OTCHET!J524+OTCHET!J544</f>
        <v>0</v>
      </c>
      <c r="I88" s="829">
        <f>+OTCHET!K521+OTCHET!K524+OTCHET!K544</f>
        <v>0</v>
      </c>
      <c r="J88" s="824"/>
      <c r="K88" s="830" t="s">
        <v>339</v>
      </c>
      <c r="L88" s="929"/>
      <c r="M88" s="835"/>
      <c r="N88" s="836"/>
      <c r="O88" s="836"/>
      <c r="P88" s="836"/>
      <c r="Q88" s="836"/>
      <c r="R88" s="836"/>
      <c r="S88" s="836"/>
      <c r="T88" s="837"/>
      <c r="U88" s="836"/>
      <c r="V88" s="836"/>
    </row>
    <row r="89" spans="1:22" ht="15.75">
      <c r="A89" s="928">
        <v>310</v>
      </c>
      <c r="B89" s="847" t="s">
        <v>1059</v>
      </c>
      <c r="C89" s="848" t="s">
        <v>66</v>
      </c>
      <c r="D89" s="934"/>
      <c r="E89" s="878">
        <f>OTCHET!E531</f>
        <v>0</v>
      </c>
      <c r="F89" s="878">
        <f t="shared" si="5"/>
        <v>0</v>
      </c>
      <c r="G89" s="879">
        <f>OTCHET!I531</f>
        <v>0</v>
      </c>
      <c r="H89" s="880">
        <f>OTCHET!J531</f>
        <v>0</v>
      </c>
      <c r="I89" s="880">
        <f>OTCHET!K531</f>
        <v>0</v>
      </c>
      <c r="J89" s="824"/>
      <c r="K89" s="881" t="s">
        <v>66</v>
      </c>
      <c r="L89" s="929"/>
      <c r="M89" s="835"/>
      <c r="N89" s="836"/>
      <c r="O89" s="836"/>
      <c r="P89" s="836"/>
      <c r="Q89" s="836"/>
      <c r="R89" s="836"/>
      <c r="S89" s="836"/>
      <c r="T89" s="837"/>
      <c r="U89" s="836"/>
      <c r="V89" s="836"/>
    </row>
    <row r="90" spans="1:22" ht="15.75">
      <c r="A90" s="928">
        <v>320</v>
      </c>
      <c r="B90" s="839" t="s">
        <v>69</v>
      </c>
      <c r="C90" s="840" t="s">
        <v>517</v>
      </c>
      <c r="D90" s="839"/>
      <c r="E90" s="882">
        <f>+OTCHET!E567+OTCHET!E568+OTCHET!E569+OTCHET!E570+OTCHET!E571+OTCHET!E572</f>
        <v>0</v>
      </c>
      <c r="F90" s="882">
        <f t="shared" si="5"/>
        <v>8858</v>
      </c>
      <c r="G90" s="883">
        <f>+OTCHET!I567+OTCHET!I568+OTCHET!I569+OTCHET!I570+OTCHET!I571+OTCHET!I572</f>
        <v>0</v>
      </c>
      <c r="H90" s="884">
        <f>+OTCHET!J567+OTCHET!J568+OTCHET!J569+OTCHET!J570+OTCHET!J571+OTCHET!J572</f>
        <v>8858</v>
      </c>
      <c r="I90" s="884">
        <f>+OTCHET!K567+OTCHET!K568+OTCHET!K569+OTCHET!K570+OTCHET!K571+OTCHET!K572</f>
        <v>0</v>
      </c>
      <c r="J90" s="824"/>
      <c r="K90" s="885" t="s">
        <v>517</v>
      </c>
      <c r="L90" s="929"/>
      <c r="M90" s="835"/>
      <c r="N90" s="836"/>
      <c r="O90" s="836"/>
      <c r="P90" s="836"/>
      <c r="Q90" s="836"/>
      <c r="R90" s="836"/>
      <c r="S90" s="836"/>
      <c r="T90" s="837"/>
      <c r="U90" s="836"/>
      <c r="V90" s="836"/>
    </row>
    <row r="91" spans="1:22" ht="15.75">
      <c r="A91" s="928">
        <v>330</v>
      </c>
      <c r="B91" s="930" t="s">
        <v>68</v>
      </c>
      <c r="C91" s="930" t="s">
        <v>518</v>
      </c>
      <c r="D91" s="930"/>
      <c r="E91" s="803">
        <f>+OTCHET!E573+OTCHET!E574+OTCHET!E575+OTCHET!E576+OTCHET!E577+OTCHET!E578+OTCHET!E579</f>
        <v>0</v>
      </c>
      <c r="F91" s="803">
        <f t="shared" si="5"/>
        <v>-8858</v>
      </c>
      <c r="G91" s="804">
        <f>+OTCHET!I573+OTCHET!I574+OTCHET!I575+OTCHET!I576+OTCHET!I577+OTCHET!I578+OTCHET!I579</f>
        <v>0</v>
      </c>
      <c r="H91" s="805">
        <f>+OTCHET!J573+OTCHET!J574+OTCHET!J575+OTCHET!J576+OTCHET!J577+OTCHET!J578+OTCHET!J579</f>
        <v>-8858</v>
      </c>
      <c r="I91" s="805">
        <f>+OTCHET!K573+OTCHET!K574+OTCHET!K575+OTCHET!K576+OTCHET!K577+OTCHET!K578+OTCHET!K579</f>
        <v>0</v>
      </c>
      <c r="J91" s="824"/>
      <c r="K91" s="806" t="s">
        <v>518</v>
      </c>
      <c r="L91" s="929"/>
      <c r="M91" s="835"/>
      <c r="N91" s="836"/>
      <c r="O91" s="836"/>
      <c r="P91" s="836"/>
      <c r="Q91" s="836"/>
      <c r="R91" s="836"/>
      <c r="S91" s="836"/>
      <c r="T91" s="837"/>
      <c r="U91" s="836"/>
      <c r="V91" s="836"/>
    </row>
    <row r="92" spans="1:22" ht="15.75">
      <c r="A92" s="928">
        <v>335</v>
      </c>
      <c r="B92" s="840" t="s">
        <v>67</v>
      </c>
      <c r="C92" s="840" t="s">
        <v>519</v>
      </c>
      <c r="D92" s="930"/>
      <c r="E92" s="803">
        <f>+OTCHET!E580</f>
        <v>0</v>
      </c>
      <c r="F92" s="803">
        <f t="shared" si="5"/>
        <v>0</v>
      </c>
      <c r="G92" s="804">
        <f>+OTCHET!I580</f>
        <v>0</v>
      </c>
      <c r="H92" s="805">
        <f>+OTCHET!J580</f>
        <v>0</v>
      </c>
      <c r="I92" s="805">
        <f>+OTCHET!K580</f>
        <v>0</v>
      </c>
      <c r="J92" s="824"/>
      <c r="K92" s="806" t="s">
        <v>519</v>
      </c>
      <c r="L92" s="929"/>
      <c r="M92" s="835"/>
      <c r="N92" s="836"/>
      <c r="O92" s="836"/>
      <c r="P92" s="836"/>
      <c r="Q92" s="836"/>
      <c r="R92" s="836"/>
      <c r="S92" s="836"/>
      <c r="T92" s="837"/>
      <c r="U92" s="836"/>
      <c r="V92" s="836"/>
    </row>
    <row r="93" spans="1:22" ht="15.75">
      <c r="A93" s="928">
        <v>340</v>
      </c>
      <c r="B93" s="840" t="s">
        <v>525</v>
      </c>
      <c r="C93" s="840" t="s">
        <v>526</v>
      </c>
      <c r="D93" s="840"/>
      <c r="E93" s="803">
        <f>+OTCHET!E587+OTCHET!E588</f>
        <v>0</v>
      </c>
      <c r="F93" s="803">
        <f t="shared" si="5"/>
        <v>0</v>
      </c>
      <c r="G93" s="804">
        <f>+OTCHET!I587+OTCHET!I588</f>
        <v>0</v>
      </c>
      <c r="H93" s="805">
        <f>+OTCHET!J587+OTCHET!J588</f>
        <v>0</v>
      </c>
      <c r="I93" s="805">
        <f>+OTCHET!K587+OTCHET!K588</f>
        <v>0</v>
      </c>
      <c r="J93" s="824"/>
      <c r="K93" s="806" t="s">
        <v>526</v>
      </c>
      <c r="L93" s="929"/>
      <c r="M93" s="835"/>
      <c r="N93" s="836"/>
      <c r="O93" s="836"/>
      <c r="P93" s="836"/>
      <c r="Q93" s="836"/>
      <c r="R93" s="836"/>
      <c r="S93" s="836"/>
      <c r="T93" s="837"/>
      <c r="U93" s="836"/>
      <c r="V93" s="836"/>
    </row>
    <row r="94" spans="1:22" ht="15.75">
      <c r="A94" s="928">
        <v>345</v>
      </c>
      <c r="B94" s="840" t="s">
        <v>527</v>
      </c>
      <c r="C94" s="930" t="s">
        <v>528</v>
      </c>
      <c r="D94" s="840"/>
      <c r="E94" s="803">
        <f>+OTCHET!E589+OTCHET!E590</f>
        <v>0</v>
      </c>
      <c r="F94" s="803">
        <f t="shared" si="5"/>
        <v>0</v>
      </c>
      <c r="G94" s="804">
        <f>+OTCHET!I589+OTCHET!I590</f>
        <v>0</v>
      </c>
      <c r="H94" s="805">
        <f>+OTCHET!J589+OTCHET!J590</f>
        <v>0</v>
      </c>
      <c r="I94" s="805">
        <f>+OTCHET!K589+OTCHET!K590</f>
        <v>0</v>
      </c>
      <c r="J94" s="824"/>
      <c r="K94" s="806" t="s">
        <v>528</v>
      </c>
      <c r="L94" s="929"/>
      <c r="M94" s="835"/>
      <c r="N94" s="836"/>
      <c r="O94" s="836"/>
      <c r="P94" s="836"/>
      <c r="Q94" s="836"/>
      <c r="R94" s="836"/>
      <c r="S94" s="836"/>
      <c r="T94" s="837"/>
      <c r="U94" s="836"/>
      <c r="V94" s="836"/>
    </row>
    <row r="95" spans="1:22" ht="15.75">
      <c r="A95" s="928">
        <v>350</v>
      </c>
      <c r="B95" s="764" t="s">
        <v>195</v>
      </c>
      <c r="C95" s="764" t="s">
        <v>2054</v>
      </c>
      <c r="D95" s="764"/>
      <c r="E95" s="765">
        <f>OTCHET!E591</f>
        <v>0</v>
      </c>
      <c r="F95" s="765">
        <f t="shared" si="5"/>
        <v>0</v>
      </c>
      <c r="G95" s="766">
        <f>OTCHET!I591</f>
        <v>0</v>
      </c>
      <c r="H95" s="767">
        <f>OTCHET!J591</f>
        <v>0</v>
      </c>
      <c r="I95" s="767">
        <f>OTCHET!K591</f>
        <v>0</v>
      </c>
      <c r="J95" s="824"/>
      <c r="K95" s="768" t="s">
        <v>2054</v>
      </c>
      <c r="L95" s="929"/>
      <c r="M95" s="835"/>
      <c r="N95" s="836"/>
      <c r="O95" s="836"/>
      <c r="P95" s="836"/>
      <c r="Q95" s="836"/>
      <c r="R95" s="836"/>
      <c r="S95" s="836"/>
      <c r="T95" s="837"/>
      <c r="U95" s="836"/>
      <c r="V95" s="836"/>
    </row>
    <row r="96" spans="1:22" ht="16.5" thickBot="1">
      <c r="A96" s="935">
        <v>355</v>
      </c>
      <c r="B96" s="936" t="s">
        <v>1290</v>
      </c>
      <c r="C96" s="936" t="s">
        <v>1289</v>
      </c>
      <c r="D96" s="936"/>
      <c r="E96" s="1429">
        <f>+OTCHET!E594</f>
        <v>0</v>
      </c>
      <c r="F96" s="1429">
        <f t="shared" si="5"/>
        <v>0</v>
      </c>
      <c r="G96" s="1430">
        <f>+OTCHET!I594</f>
        <v>0</v>
      </c>
      <c r="H96" s="1431">
        <f>+OTCHET!J594</f>
        <v>0</v>
      </c>
      <c r="I96" s="1432">
        <f>+OTCHET!K594</f>
        <v>0</v>
      </c>
      <c r="J96" s="824"/>
      <c r="K96" s="1433" t="s">
        <v>1289</v>
      </c>
      <c r="L96" s="937"/>
      <c r="M96" s="835"/>
      <c r="N96" s="836"/>
      <c r="O96" s="836"/>
      <c r="P96" s="836"/>
      <c r="Q96" s="836"/>
      <c r="R96" s="836"/>
      <c r="S96" s="836"/>
      <c r="T96" s="837"/>
      <c r="U96" s="836"/>
      <c r="V96" s="836"/>
    </row>
    <row r="97" spans="2:22" ht="16.5" hidden="1" thickBot="1">
      <c r="B97" s="938" t="s">
        <v>47</v>
      </c>
      <c r="C97" s="938"/>
      <c r="D97" s="938"/>
      <c r="E97" s="939"/>
      <c r="F97" s="939"/>
      <c r="G97" s="939"/>
      <c r="H97" s="939"/>
      <c r="I97" s="939"/>
      <c r="J97" s="940"/>
      <c r="K97" s="938"/>
      <c r="L97" s="834"/>
      <c r="M97" s="835"/>
      <c r="N97" s="836"/>
      <c r="O97" s="836"/>
      <c r="P97" s="836"/>
      <c r="Q97" s="836"/>
      <c r="R97" s="836"/>
      <c r="S97" s="836"/>
      <c r="T97" s="837"/>
      <c r="U97" s="836"/>
      <c r="V97" s="836"/>
    </row>
    <row r="98" spans="2:22" ht="16.5" hidden="1" thickBot="1">
      <c r="B98" s="938" t="s">
        <v>48</v>
      </c>
      <c r="C98" s="938"/>
      <c r="D98" s="938"/>
      <c r="E98" s="939"/>
      <c r="F98" s="939"/>
      <c r="G98" s="939"/>
      <c r="H98" s="939"/>
      <c r="I98" s="939"/>
      <c r="J98" s="940"/>
      <c r="K98" s="938"/>
      <c r="L98" s="834"/>
      <c r="M98" s="835"/>
      <c r="N98" s="836"/>
      <c r="O98" s="836"/>
      <c r="P98" s="836"/>
      <c r="Q98" s="836"/>
      <c r="R98" s="836"/>
      <c r="S98" s="836"/>
      <c r="T98" s="837"/>
      <c r="U98" s="836"/>
      <c r="V98" s="836"/>
    </row>
    <row r="99" spans="2:22" ht="16.5" hidden="1" thickBot="1">
      <c r="B99" s="938" t="s">
        <v>49</v>
      </c>
      <c r="C99" s="938"/>
      <c r="D99" s="938"/>
      <c r="E99" s="939"/>
      <c r="F99" s="939"/>
      <c r="G99" s="939"/>
      <c r="H99" s="939"/>
      <c r="I99" s="939"/>
      <c r="J99" s="940"/>
      <c r="K99" s="938"/>
      <c r="L99" s="834"/>
      <c r="M99" s="835"/>
      <c r="N99" s="836"/>
      <c r="O99" s="836"/>
      <c r="P99" s="836"/>
      <c r="Q99" s="836"/>
      <c r="R99" s="836"/>
      <c r="S99" s="836"/>
      <c r="T99" s="837"/>
      <c r="U99" s="836"/>
      <c r="V99" s="836"/>
    </row>
    <row r="100" spans="2:22" ht="16.5" hidden="1" thickBot="1">
      <c r="B100" s="941" t="s">
        <v>50</v>
      </c>
      <c r="C100" s="942"/>
      <c r="D100" s="942"/>
      <c r="E100" s="939"/>
      <c r="F100" s="939"/>
      <c r="G100" s="939"/>
      <c r="H100" s="939"/>
      <c r="I100" s="939"/>
      <c r="J100" s="940"/>
      <c r="K100" s="942"/>
      <c r="L100" s="834"/>
      <c r="M100" s="835"/>
      <c r="N100" s="836"/>
      <c r="O100" s="836"/>
      <c r="P100" s="836"/>
      <c r="Q100" s="836"/>
      <c r="R100" s="836"/>
      <c r="S100" s="836"/>
      <c r="T100" s="837"/>
      <c r="U100" s="836"/>
      <c r="V100" s="836"/>
    </row>
    <row r="101" spans="2:22" ht="16.5" hidden="1" thickBot="1">
      <c r="B101" s="941"/>
      <c r="C101" s="941"/>
      <c r="D101" s="941"/>
      <c r="E101" s="943"/>
      <c r="F101" s="943"/>
      <c r="G101" s="943"/>
      <c r="H101" s="943"/>
      <c r="I101" s="943"/>
      <c r="J101" s="838"/>
      <c r="K101" s="941"/>
      <c r="L101" s="763"/>
      <c r="M101" s="835"/>
      <c r="N101" s="836"/>
      <c r="O101" s="836"/>
      <c r="P101" s="836"/>
      <c r="Q101" s="836"/>
      <c r="R101" s="836"/>
      <c r="S101" s="836"/>
      <c r="T101" s="837"/>
      <c r="U101" s="836"/>
      <c r="V101" s="836"/>
    </row>
    <row r="102" spans="2:22" ht="16.5" hidden="1" thickBot="1">
      <c r="B102" s="942" t="s">
        <v>51</v>
      </c>
      <c r="C102" s="942"/>
      <c r="D102" s="942"/>
      <c r="E102" s="943"/>
      <c r="F102" s="943"/>
      <c r="G102" s="943"/>
      <c r="H102" s="943"/>
      <c r="I102" s="943"/>
      <c r="J102" s="838"/>
      <c r="K102" s="942"/>
      <c r="L102" s="763"/>
      <c r="M102" s="835"/>
      <c r="N102" s="836"/>
      <c r="O102" s="836"/>
      <c r="P102" s="836"/>
      <c r="Q102" s="836"/>
      <c r="R102" s="836"/>
      <c r="S102" s="836"/>
      <c r="T102" s="837"/>
      <c r="U102" s="836"/>
      <c r="V102" s="836"/>
    </row>
    <row r="103" spans="2:22" ht="16.5" hidden="1" thickBot="1">
      <c r="B103" s="938" t="s">
        <v>49</v>
      </c>
      <c r="C103" s="938"/>
      <c r="D103" s="938"/>
      <c r="E103" s="943"/>
      <c r="F103" s="944"/>
      <c r="G103" s="944"/>
      <c r="H103" s="944"/>
      <c r="I103" s="943"/>
      <c r="J103" s="838"/>
      <c r="K103" s="938"/>
      <c r="L103" s="763"/>
      <c r="M103" s="835"/>
      <c r="N103" s="836"/>
      <c r="O103" s="836"/>
      <c r="P103" s="836"/>
      <c r="Q103" s="836"/>
      <c r="R103" s="836"/>
      <c r="S103" s="836"/>
      <c r="T103" s="837"/>
      <c r="U103" s="836"/>
      <c r="V103" s="836"/>
    </row>
    <row r="104" spans="2:22" ht="16.5" hidden="1" thickBot="1">
      <c r="B104" s="941" t="s">
        <v>50</v>
      </c>
      <c r="C104" s="941"/>
      <c r="D104" s="941"/>
      <c r="E104" s="943"/>
      <c r="F104" s="944"/>
      <c r="G104" s="944"/>
      <c r="H104" s="944"/>
      <c r="I104" s="943"/>
      <c r="J104" s="945"/>
      <c r="K104" s="941"/>
      <c r="L104" s="763"/>
      <c r="M104" s="835"/>
      <c r="N104" s="836"/>
      <c r="O104" s="836"/>
      <c r="P104" s="836"/>
      <c r="Q104" s="836"/>
      <c r="R104" s="836"/>
      <c r="S104" s="836"/>
      <c r="T104" s="837"/>
      <c r="U104" s="836"/>
      <c r="V104" s="836"/>
    </row>
    <row r="105" spans="2:22" ht="16.5" thickTop="1">
      <c r="B105" s="548">
        <f>+IF(+SUM(E$65:I$65)=0,0,"Контрола: дефицит/излишък = финансиране с обратен знак (V. + VІ. = 0)")</f>
        <v>0</v>
      </c>
      <c r="C105" s="946"/>
      <c r="D105" s="946"/>
      <c r="E105" s="947">
        <f>+E$64+E$66</f>
        <v>0</v>
      </c>
      <c r="F105" s="947">
        <f>+F$64+F$66</f>
        <v>0</v>
      </c>
      <c r="G105" s="948">
        <f>+G$64+G$66</f>
        <v>0</v>
      </c>
      <c r="H105" s="948">
        <f>+H$64+H$66</f>
        <v>0</v>
      </c>
      <c r="I105" s="948">
        <f>+I$64+I$66</f>
        <v>0</v>
      </c>
      <c r="J105" s="945"/>
      <c r="K105" s="949"/>
      <c r="L105" s="763"/>
      <c r="M105" s="835"/>
      <c r="N105" s="836"/>
      <c r="O105" s="836"/>
      <c r="P105" s="836"/>
      <c r="Q105" s="836"/>
      <c r="R105" s="836"/>
      <c r="S105" s="836"/>
      <c r="T105" s="837"/>
      <c r="U105" s="836"/>
      <c r="V105" s="836"/>
    </row>
    <row r="106" spans="2:22" ht="15.75">
      <c r="B106" s="949"/>
      <c r="C106" s="949"/>
      <c r="D106" s="949"/>
      <c r="E106" s="950"/>
      <c r="F106" s="951"/>
      <c r="G106" s="952"/>
      <c r="H106" s="677"/>
      <c r="I106" s="677"/>
      <c r="J106" s="945"/>
      <c r="K106" s="949"/>
      <c r="L106" s="763"/>
      <c r="M106" s="831"/>
      <c r="N106" s="836"/>
      <c r="O106" s="836"/>
      <c r="P106" s="836"/>
      <c r="Q106" s="836"/>
      <c r="R106" s="836"/>
      <c r="S106" s="836"/>
      <c r="T106" s="837"/>
      <c r="U106" s="836"/>
      <c r="V106" s="836"/>
    </row>
    <row r="107" spans="2:22" ht="19.5" customHeight="1">
      <c r="B107" s="1325">
        <f>+OTCHET!H605</f>
        <v>0</v>
      </c>
      <c r="C107" s="949"/>
      <c r="D107" s="949"/>
      <c r="E107" s="657"/>
      <c r="F107" s="691"/>
      <c r="G107" s="1329">
        <f>+OTCHET!E605</f>
        <v>0</v>
      </c>
      <c r="H107" s="1329">
        <f>+OTCHET!F605</f>
        <v>0</v>
      </c>
      <c r="I107" s="953"/>
      <c r="J107" s="945"/>
      <c r="K107" s="949"/>
      <c r="L107" s="763"/>
      <c r="M107" s="831"/>
      <c r="N107" s="836"/>
      <c r="O107" s="836"/>
      <c r="P107" s="836"/>
      <c r="Q107" s="836"/>
      <c r="R107" s="836"/>
      <c r="S107" s="836"/>
      <c r="T107" s="837"/>
      <c r="U107" s="836"/>
      <c r="V107" s="836"/>
    </row>
    <row r="108" spans="2:22" ht="15.75">
      <c r="B108" s="954" t="s">
        <v>196</v>
      </c>
      <c r="C108" s="955"/>
      <c r="D108" s="955"/>
      <c r="E108" s="956"/>
      <c r="F108" s="956"/>
      <c r="G108" s="1688" t="s">
        <v>197</v>
      </c>
      <c r="H108" s="1688"/>
      <c r="I108" s="957"/>
      <c r="J108" s="945"/>
      <c r="K108" s="949"/>
      <c r="L108" s="763"/>
      <c r="M108" s="831"/>
      <c r="N108" s="836"/>
      <c r="O108" s="836"/>
      <c r="P108" s="836"/>
      <c r="Q108" s="836"/>
      <c r="R108" s="836"/>
      <c r="S108" s="836"/>
      <c r="T108" s="837"/>
      <c r="U108" s="836"/>
      <c r="V108" s="836"/>
    </row>
    <row r="109" spans="2:22" ht="17.25" customHeight="1">
      <c r="B109" s="958" t="s">
        <v>89</v>
      </c>
      <c r="C109" s="675"/>
      <c r="D109" s="675"/>
      <c r="E109" s="959"/>
      <c r="F109" s="960"/>
      <c r="G109" s="677"/>
      <c r="H109" s="677"/>
      <c r="I109" s="677"/>
      <c r="J109" s="945"/>
      <c r="K109" s="949"/>
      <c r="L109" s="763"/>
      <c r="M109" s="831"/>
      <c r="N109" s="836"/>
      <c r="O109" s="836"/>
      <c r="P109" s="836"/>
      <c r="Q109" s="836"/>
      <c r="R109" s="836"/>
      <c r="S109" s="836"/>
      <c r="T109" s="837"/>
      <c r="U109" s="836"/>
      <c r="V109" s="836"/>
    </row>
    <row r="110" spans="2:22" ht="17.25" customHeight="1">
      <c r="B110" s="953"/>
      <c r="C110" s="961"/>
      <c r="D110" s="949"/>
      <c r="E110" s="1681" t="str">
        <f>+OTCHET!D603</f>
        <v>Елена Вълчева</v>
      </c>
      <c r="F110" s="1681"/>
      <c r="G110" s="677"/>
      <c r="H110" s="677"/>
      <c r="I110" s="677"/>
      <c r="J110" s="945"/>
      <c r="K110" s="949"/>
      <c r="L110" s="763"/>
      <c r="M110" s="831"/>
      <c r="N110" s="836"/>
      <c r="O110" s="836"/>
      <c r="P110" s="836"/>
      <c r="Q110" s="836"/>
      <c r="R110" s="836"/>
      <c r="S110" s="836"/>
      <c r="T110" s="837"/>
      <c r="U110" s="836"/>
      <c r="V110" s="836"/>
    </row>
    <row r="111" spans="2:22" ht="19.5" customHeight="1">
      <c r="B111" s="675"/>
      <c r="E111" s="677"/>
      <c r="F111" s="677"/>
      <c r="G111" s="677"/>
      <c r="H111" s="677"/>
      <c r="I111" s="677"/>
      <c r="J111" s="945"/>
      <c r="K111" s="961"/>
      <c r="L111" s="763"/>
      <c r="M111" s="831"/>
      <c r="N111" s="836"/>
      <c r="O111" s="836"/>
      <c r="P111" s="836"/>
      <c r="Q111" s="836"/>
      <c r="R111" s="836"/>
      <c r="S111" s="836"/>
      <c r="T111" s="837"/>
      <c r="U111" s="836"/>
      <c r="V111" s="836"/>
    </row>
    <row r="112" spans="5:22" ht="15.75" customHeight="1">
      <c r="E112" s="677"/>
      <c r="F112" s="677"/>
      <c r="G112" s="677"/>
      <c r="H112" s="677"/>
      <c r="I112" s="677"/>
      <c r="J112" s="945"/>
      <c r="K112" s="949"/>
      <c r="L112" s="763"/>
      <c r="M112" s="831"/>
      <c r="N112" s="836"/>
      <c r="O112" s="836"/>
      <c r="P112" s="836"/>
      <c r="Q112" s="836"/>
      <c r="R112" s="836"/>
      <c r="S112" s="836"/>
      <c r="T112" s="837"/>
      <c r="U112" s="836"/>
      <c r="V112" s="836"/>
    </row>
    <row r="113" spans="2:22" ht="15.75">
      <c r="B113" s="962" t="s">
        <v>87</v>
      </c>
      <c r="C113" s="949"/>
      <c r="D113" s="949"/>
      <c r="E113" s="960"/>
      <c r="F113" s="960"/>
      <c r="G113" s="677"/>
      <c r="H113" s="962" t="s">
        <v>90</v>
      </c>
      <c r="I113" s="963"/>
      <c r="J113" s="945"/>
      <c r="K113" s="964"/>
      <c r="L113" s="763"/>
      <c r="M113" s="831"/>
      <c r="N113" s="836"/>
      <c r="O113" s="836"/>
      <c r="P113" s="836"/>
      <c r="Q113" s="836"/>
      <c r="R113" s="836"/>
      <c r="S113" s="836"/>
      <c r="T113" s="837"/>
      <c r="U113" s="836"/>
      <c r="V113" s="836"/>
    </row>
    <row r="114" spans="5:22" ht="18" customHeight="1">
      <c r="E114" s="1681" t="str">
        <f>+OTCHET!G600</f>
        <v>Мерал Мехмед</v>
      </c>
      <c r="F114" s="1681"/>
      <c r="G114" s="965"/>
      <c r="H114" s="677"/>
      <c r="I114" s="874" t="str">
        <f>+OTCHET!G603</f>
        <v>Илкнур Кязим</v>
      </c>
      <c r="J114" s="945"/>
      <c r="K114" s="966"/>
      <c r="L114" s="763"/>
      <c r="M114" s="831"/>
      <c r="N114" s="836"/>
      <c r="O114" s="836"/>
      <c r="P114" s="836"/>
      <c r="Q114" s="836"/>
      <c r="R114" s="836"/>
      <c r="S114" s="836"/>
      <c r="T114" s="837"/>
      <c r="U114" s="836"/>
      <c r="V114" s="836"/>
    </row>
    <row r="115" spans="1:13" ht="12.75">
      <c r="A115" s="967"/>
      <c r="B115" s="967"/>
      <c r="C115" s="967"/>
      <c r="D115" s="967"/>
      <c r="E115" s="968"/>
      <c r="F115" s="968"/>
      <c r="G115" s="968"/>
      <c r="H115" s="968"/>
      <c r="I115" s="968"/>
      <c r="J115" s="967"/>
      <c r="K115" s="967"/>
      <c r="L115" s="967"/>
      <c r="M115" s="967"/>
    </row>
    <row r="116" spans="1:13" ht="12.75">
      <c r="A116" s="967"/>
      <c r="B116" s="967"/>
      <c r="C116" s="967"/>
      <c r="D116" s="967"/>
      <c r="E116" s="968"/>
      <c r="F116" s="968"/>
      <c r="G116" s="968"/>
      <c r="H116" s="968"/>
      <c r="I116" s="968"/>
      <c r="J116" s="967"/>
      <c r="K116" s="967"/>
      <c r="L116" s="967"/>
      <c r="M116" s="967"/>
    </row>
    <row r="117" spans="1:13" ht="12.75">
      <c r="A117" s="967"/>
      <c r="B117" s="967"/>
      <c r="C117" s="967"/>
      <c r="D117" s="967"/>
      <c r="E117" s="968"/>
      <c r="F117" s="968"/>
      <c r="G117" s="968"/>
      <c r="H117" s="968"/>
      <c r="I117" s="968"/>
      <c r="J117" s="967"/>
      <c r="K117" s="967"/>
      <c r="L117" s="967"/>
      <c r="M117" s="967"/>
    </row>
    <row r="118" spans="1:13" ht="12.75">
      <c r="A118" s="967"/>
      <c r="B118" s="967"/>
      <c r="C118" s="967"/>
      <c r="D118" s="967"/>
      <c r="E118" s="968"/>
      <c r="F118" s="968"/>
      <c r="G118" s="968"/>
      <c r="H118" s="968"/>
      <c r="I118" s="968"/>
      <c r="J118" s="967"/>
      <c r="K118" s="967"/>
      <c r="L118" s="967"/>
      <c r="M118" s="967"/>
    </row>
    <row r="119" spans="1:13" ht="12.75">
      <c r="A119" s="967"/>
      <c r="B119" s="967"/>
      <c r="C119" s="967"/>
      <c r="D119" s="967"/>
      <c r="E119" s="968"/>
      <c r="F119" s="968"/>
      <c r="G119" s="968"/>
      <c r="H119" s="968"/>
      <c r="I119" s="968"/>
      <c r="J119" s="967"/>
      <c r="K119" s="967"/>
      <c r="L119" s="967"/>
      <c r="M119" s="967"/>
    </row>
    <row r="120" spans="1:13" ht="12.75">
      <c r="A120" s="967"/>
      <c r="B120" s="967"/>
      <c r="C120" s="967"/>
      <c r="D120" s="967"/>
      <c r="E120" s="968"/>
      <c r="F120" s="968"/>
      <c r="G120" s="968"/>
      <c r="H120" s="968"/>
      <c r="I120" s="968"/>
      <c r="J120" s="967"/>
      <c r="K120" s="967"/>
      <c r="L120" s="967"/>
      <c r="M120" s="967"/>
    </row>
    <row r="121" spans="1:13" ht="12.75">
      <c r="A121" s="967"/>
      <c r="B121" s="967"/>
      <c r="C121" s="967"/>
      <c r="D121" s="967"/>
      <c r="E121" s="968"/>
      <c r="F121" s="968"/>
      <c r="G121" s="968"/>
      <c r="H121" s="968"/>
      <c r="I121" s="968"/>
      <c r="J121" s="967"/>
      <c r="K121" s="967"/>
      <c r="L121" s="967"/>
      <c r="M121" s="967"/>
    </row>
    <row r="122" spans="1:13" ht="12.75">
      <c r="A122" s="967"/>
      <c r="B122" s="967"/>
      <c r="C122" s="967"/>
      <c r="D122" s="967"/>
      <c r="E122" s="968"/>
      <c r="F122" s="968"/>
      <c r="G122" s="968"/>
      <c r="H122" s="968"/>
      <c r="I122" s="968"/>
      <c r="J122" s="967"/>
      <c r="K122" s="967"/>
      <c r="L122" s="967"/>
      <c r="M122" s="967"/>
    </row>
    <row r="123" spans="1:13" ht="12.75">
      <c r="A123" s="967"/>
      <c r="B123" s="967"/>
      <c r="C123" s="967"/>
      <c r="D123" s="967"/>
      <c r="E123" s="968"/>
      <c r="F123" s="968"/>
      <c r="G123" s="968"/>
      <c r="H123" s="968"/>
      <c r="I123" s="968"/>
      <c r="J123" s="967"/>
      <c r="K123" s="967"/>
      <c r="L123" s="967"/>
      <c r="M123" s="967"/>
    </row>
    <row r="124" spans="1:13" ht="12.75">
      <c r="A124" s="967"/>
      <c r="B124" s="967"/>
      <c r="C124" s="967"/>
      <c r="D124" s="967"/>
      <c r="E124" s="968"/>
      <c r="F124" s="968"/>
      <c r="G124" s="968"/>
      <c r="H124" s="968"/>
      <c r="I124" s="968"/>
      <c r="J124" s="967"/>
      <c r="K124" s="967"/>
      <c r="L124" s="967"/>
      <c r="M124" s="967"/>
    </row>
    <row r="125" spans="1:13" ht="12.75">
      <c r="A125" s="967"/>
      <c r="B125" s="967"/>
      <c r="C125" s="967"/>
      <c r="D125" s="967"/>
      <c r="E125" s="968"/>
      <c r="F125" s="968"/>
      <c r="G125" s="968"/>
      <c r="H125" s="968"/>
      <c r="I125" s="968"/>
      <c r="J125" s="967"/>
      <c r="K125" s="967"/>
      <c r="L125" s="967"/>
      <c r="M125" s="967"/>
    </row>
    <row r="126" spans="1:13" ht="12.75">
      <c r="A126" s="967"/>
      <c r="B126" s="967"/>
      <c r="C126" s="967"/>
      <c r="D126" s="967"/>
      <c r="E126" s="968"/>
      <c r="F126" s="968"/>
      <c r="G126" s="968"/>
      <c r="H126" s="968"/>
      <c r="I126" s="968"/>
      <c r="J126" s="967"/>
      <c r="K126" s="967"/>
      <c r="L126" s="967"/>
      <c r="M126" s="967"/>
    </row>
    <row r="127" spans="1:13" ht="12.75">
      <c r="A127" s="967"/>
      <c r="B127" s="967"/>
      <c r="C127" s="967"/>
      <c r="D127" s="967"/>
      <c r="E127" s="968"/>
      <c r="F127" s="968"/>
      <c r="G127" s="968"/>
      <c r="H127" s="968"/>
      <c r="I127" s="968"/>
      <c r="J127" s="967"/>
      <c r="K127" s="967"/>
      <c r="L127" s="967"/>
      <c r="M127" s="967"/>
    </row>
    <row r="128" spans="1:13" ht="12.75">
      <c r="A128" s="967"/>
      <c r="B128" s="967"/>
      <c r="C128" s="967"/>
      <c r="D128" s="967"/>
      <c r="E128" s="968"/>
      <c r="F128" s="968"/>
      <c r="G128" s="968"/>
      <c r="H128" s="968"/>
      <c r="I128" s="968"/>
      <c r="J128" s="967"/>
      <c r="K128" s="967"/>
      <c r="L128" s="967"/>
      <c r="M128" s="967"/>
    </row>
    <row r="129" spans="1:13" ht="12.75">
      <c r="A129" s="967"/>
      <c r="B129" s="967"/>
      <c r="C129" s="967"/>
      <c r="D129" s="967"/>
      <c r="E129" s="968"/>
      <c r="F129" s="968"/>
      <c r="G129" s="968"/>
      <c r="H129" s="968"/>
      <c r="I129" s="968"/>
      <c r="J129" s="967"/>
      <c r="K129" s="967"/>
      <c r="L129" s="967"/>
      <c r="M129" s="967"/>
    </row>
    <row r="130" spans="1:13" ht="12.75">
      <c r="A130" s="967"/>
      <c r="B130" s="967"/>
      <c r="C130" s="967"/>
      <c r="D130" s="967"/>
      <c r="E130" s="968"/>
      <c r="F130" s="968"/>
      <c r="G130" s="968"/>
      <c r="H130" s="968"/>
      <c r="I130" s="968"/>
      <c r="J130" s="967"/>
      <c r="K130" s="967"/>
      <c r="L130" s="967"/>
      <c r="M130" s="967"/>
    </row>
    <row r="131" spans="1:13" ht="12.75">
      <c r="A131" s="967"/>
      <c r="B131" s="967"/>
      <c r="C131" s="967"/>
      <c r="D131" s="967"/>
      <c r="E131" s="968"/>
      <c r="F131" s="968"/>
      <c r="G131" s="968"/>
      <c r="H131" s="968"/>
      <c r="I131" s="968"/>
      <c r="J131" s="967"/>
      <c r="K131" s="967"/>
      <c r="L131" s="967"/>
      <c r="M131" s="967"/>
    </row>
    <row r="132" spans="1:13" ht="12.75">
      <c r="A132" s="967"/>
      <c r="B132" s="967"/>
      <c r="C132" s="967"/>
      <c r="D132" s="967"/>
      <c r="E132" s="968"/>
      <c r="F132" s="968"/>
      <c r="G132" s="968"/>
      <c r="H132" s="968"/>
      <c r="I132" s="968"/>
      <c r="J132" s="967"/>
      <c r="K132" s="967"/>
      <c r="L132" s="967"/>
      <c r="M132" s="967"/>
    </row>
    <row r="133" spans="1:13" ht="12.75">
      <c r="A133" s="967"/>
      <c r="B133" s="967"/>
      <c r="C133" s="967"/>
      <c r="D133" s="967"/>
      <c r="E133" s="968"/>
      <c r="F133" s="968"/>
      <c r="G133" s="968"/>
      <c r="H133" s="968"/>
      <c r="I133" s="968"/>
      <c r="J133" s="967"/>
      <c r="K133" s="967"/>
      <c r="L133" s="967"/>
      <c r="M133" s="967"/>
    </row>
    <row r="134" spans="1:13" ht="12.75">
      <c r="A134" s="967"/>
      <c r="B134" s="967"/>
      <c r="C134" s="967"/>
      <c r="D134" s="967"/>
      <c r="E134" s="968"/>
      <c r="F134" s="968"/>
      <c r="G134" s="968"/>
      <c r="H134" s="968"/>
      <c r="I134" s="968"/>
      <c r="J134" s="967"/>
      <c r="K134" s="967"/>
      <c r="L134" s="967"/>
      <c r="M134" s="967"/>
    </row>
    <row r="135" spans="1:13" ht="12.75">
      <c r="A135" s="967"/>
      <c r="B135" s="967"/>
      <c r="C135" s="967"/>
      <c r="D135" s="967"/>
      <c r="E135" s="968"/>
      <c r="F135" s="968"/>
      <c r="G135" s="968"/>
      <c r="H135" s="968"/>
      <c r="I135" s="968"/>
      <c r="J135" s="967"/>
      <c r="K135" s="967"/>
      <c r="L135" s="967"/>
      <c r="M135" s="967"/>
    </row>
    <row r="136" spans="1:13" ht="12.75">
      <c r="A136" s="967"/>
      <c r="B136" s="967"/>
      <c r="C136" s="967"/>
      <c r="D136" s="967"/>
      <c r="E136" s="968"/>
      <c r="F136" s="968"/>
      <c r="G136" s="968"/>
      <c r="H136" s="968"/>
      <c r="I136" s="968"/>
      <c r="J136" s="967"/>
      <c r="K136" s="967"/>
      <c r="L136" s="967"/>
      <c r="M136" s="967"/>
    </row>
    <row r="137" spans="1:13" ht="12.75">
      <c r="A137" s="967"/>
      <c r="B137" s="967"/>
      <c r="C137" s="967"/>
      <c r="D137" s="967"/>
      <c r="E137" s="968"/>
      <c r="F137" s="968"/>
      <c r="G137" s="968"/>
      <c r="H137" s="968"/>
      <c r="I137" s="968"/>
      <c r="J137" s="967"/>
      <c r="K137" s="967"/>
      <c r="L137" s="967"/>
      <c r="M137" s="967"/>
    </row>
    <row r="138" spans="1:13" ht="12.75">
      <c r="A138" s="967"/>
      <c r="B138" s="967"/>
      <c r="C138" s="967"/>
      <c r="D138" s="967"/>
      <c r="E138" s="968"/>
      <c r="F138" s="968"/>
      <c r="G138" s="968"/>
      <c r="H138" s="968"/>
      <c r="I138" s="968"/>
      <c r="J138" s="967"/>
      <c r="K138" s="967"/>
      <c r="L138" s="967"/>
      <c r="M138" s="967"/>
    </row>
    <row r="139" spans="1:13" ht="12.75">
      <c r="A139" s="967"/>
      <c r="B139" s="967"/>
      <c r="C139" s="967"/>
      <c r="D139" s="967"/>
      <c r="E139" s="968"/>
      <c r="F139" s="968"/>
      <c r="G139" s="968"/>
      <c r="H139" s="968"/>
      <c r="I139" s="968"/>
      <c r="J139" s="967"/>
      <c r="K139" s="967"/>
      <c r="L139" s="967"/>
      <c r="M139" s="967"/>
    </row>
    <row r="140" spans="1:13" ht="12.75">
      <c r="A140" s="967"/>
      <c r="B140" s="967"/>
      <c r="C140" s="967"/>
      <c r="D140" s="967"/>
      <c r="E140" s="968"/>
      <c r="F140" s="968"/>
      <c r="G140" s="968"/>
      <c r="H140" s="968"/>
      <c r="I140" s="968"/>
      <c r="J140" s="967"/>
      <c r="K140" s="967"/>
      <c r="L140" s="967"/>
      <c r="M140" s="967"/>
    </row>
    <row r="141" spans="1:13" ht="12.75">
      <c r="A141" s="967"/>
      <c r="B141" s="967"/>
      <c r="C141" s="967"/>
      <c r="D141" s="967"/>
      <c r="E141" s="968"/>
      <c r="F141" s="968"/>
      <c r="G141" s="968"/>
      <c r="H141" s="968"/>
      <c r="I141" s="968"/>
      <c r="J141" s="967"/>
      <c r="K141" s="967"/>
      <c r="L141" s="967"/>
      <c r="M141" s="967"/>
    </row>
    <row r="142" spans="1:13" ht="12.75">
      <c r="A142" s="967"/>
      <c r="B142" s="967"/>
      <c r="C142" s="967"/>
      <c r="D142" s="967"/>
      <c r="E142" s="968"/>
      <c r="F142" s="968"/>
      <c r="G142" s="968"/>
      <c r="H142" s="968"/>
      <c r="I142" s="968"/>
      <c r="J142" s="967"/>
      <c r="K142" s="967"/>
      <c r="L142" s="967"/>
      <c r="M142" s="967"/>
    </row>
    <row r="143" spans="1:13" ht="12.75">
      <c r="A143" s="967"/>
      <c r="B143" s="967"/>
      <c r="C143" s="967"/>
      <c r="D143" s="967"/>
      <c r="E143" s="968"/>
      <c r="F143" s="968"/>
      <c r="G143" s="968"/>
      <c r="H143" s="968"/>
      <c r="I143" s="968"/>
      <c r="J143" s="967"/>
      <c r="K143" s="967"/>
      <c r="L143" s="967"/>
      <c r="M143" s="967"/>
    </row>
    <row r="144" spans="1:13" ht="12.75">
      <c r="A144" s="967"/>
      <c r="B144" s="967"/>
      <c r="C144" s="967"/>
      <c r="D144" s="967"/>
      <c r="E144" s="968"/>
      <c r="F144" s="968"/>
      <c r="G144" s="968"/>
      <c r="H144" s="968"/>
      <c r="I144" s="968"/>
      <c r="J144" s="967"/>
      <c r="K144" s="967"/>
      <c r="L144" s="967"/>
      <c r="M144" s="967"/>
    </row>
    <row r="145" spans="1:13" ht="12.75">
      <c r="A145" s="967"/>
      <c r="B145" s="967"/>
      <c r="C145" s="967"/>
      <c r="D145" s="967"/>
      <c r="E145" s="968"/>
      <c r="F145" s="968"/>
      <c r="G145" s="968"/>
      <c r="H145" s="968"/>
      <c r="I145" s="968"/>
      <c r="J145" s="967"/>
      <c r="K145" s="967"/>
      <c r="L145" s="967"/>
      <c r="M145" s="967"/>
    </row>
    <row r="146" spans="1:13" ht="12.75">
      <c r="A146" s="967"/>
      <c r="B146" s="967"/>
      <c r="C146" s="967"/>
      <c r="D146" s="967"/>
      <c r="E146" s="968"/>
      <c r="F146" s="968"/>
      <c r="G146" s="968"/>
      <c r="H146" s="968"/>
      <c r="I146" s="968"/>
      <c r="J146" s="967"/>
      <c r="K146" s="967"/>
      <c r="L146" s="967"/>
      <c r="M146" s="967"/>
    </row>
    <row r="147" spans="1:13" ht="12.75">
      <c r="A147" s="967"/>
      <c r="B147" s="967"/>
      <c r="C147" s="967"/>
      <c r="D147" s="967"/>
      <c r="E147" s="968"/>
      <c r="F147" s="968"/>
      <c r="G147" s="968"/>
      <c r="H147" s="968"/>
      <c r="I147" s="968"/>
      <c r="J147" s="967"/>
      <c r="K147" s="967"/>
      <c r="L147" s="967"/>
      <c r="M147" s="967"/>
    </row>
    <row r="148" spans="1:13" ht="12.75">
      <c r="A148" s="967"/>
      <c r="B148" s="967"/>
      <c r="C148" s="967"/>
      <c r="D148" s="967"/>
      <c r="E148" s="968"/>
      <c r="F148" s="968"/>
      <c r="G148" s="968"/>
      <c r="H148" s="968"/>
      <c r="I148" s="968"/>
      <c r="J148" s="967"/>
      <c r="K148" s="967"/>
      <c r="L148" s="967"/>
      <c r="M148" s="967"/>
    </row>
    <row r="149" spans="1:13" ht="12.75">
      <c r="A149" s="967"/>
      <c r="B149" s="967"/>
      <c r="C149" s="967"/>
      <c r="D149" s="967"/>
      <c r="E149" s="968"/>
      <c r="F149" s="968"/>
      <c r="G149" s="968"/>
      <c r="H149" s="968"/>
      <c r="I149" s="968"/>
      <c r="J149" s="967"/>
      <c r="K149" s="967"/>
      <c r="L149" s="967"/>
      <c r="M149" s="967"/>
    </row>
    <row r="150" spans="1:13" ht="12.75">
      <c r="A150" s="967"/>
      <c r="B150" s="967"/>
      <c r="C150" s="967"/>
      <c r="D150" s="967"/>
      <c r="E150" s="968"/>
      <c r="F150" s="968"/>
      <c r="G150" s="968"/>
      <c r="H150" s="968"/>
      <c r="I150" s="968"/>
      <c r="J150" s="967"/>
      <c r="K150" s="967"/>
      <c r="L150" s="967"/>
      <c r="M150" s="967"/>
    </row>
    <row r="151" spans="1:13" ht="12.75">
      <c r="A151" s="967"/>
      <c r="B151" s="967"/>
      <c r="C151" s="967"/>
      <c r="D151" s="967"/>
      <c r="E151" s="968"/>
      <c r="F151" s="968"/>
      <c r="G151" s="968"/>
      <c r="H151" s="968"/>
      <c r="I151" s="968"/>
      <c r="J151" s="967"/>
      <c r="K151" s="967"/>
      <c r="L151" s="967"/>
      <c r="M151" s="967"/>
    </row>
    <row r="152" spans="1:13" ht="12.75">
      <c r="A152" s="967"/>
      <c r="B152" s="967"/>
      <c r="C152" s="967"/>
      <c r="D152" s="967"/>
      <c r="E152" s="968"/>
      <c r="F152" s="968"/>
      <c r="G152" s="968"/>
      <c r="H152" s="968"/>
      <c r="I152" s="968"/>
      <c r="J152" s="967"/>
      <c r="K152" s="967"/>
      <c r="L152" s="967"/>
      <c r="M152" s="967"/>
    </row>
    <row r="153" spans="1:13" ht="12.75">
      <c r="A153" s="967"/>
      <c r="B153" s="967"/>
      <c r="C153" s="967"/>
      <c r="D153" s="967"/>
      <c r="E153" s="968"/>
      <c r="F153" s="968"/>
      <c r="G153" s="968"/>
      <c r="H153" s="968"/>
      <c r="I153" s="968"/>
      <c r="J153" s="967"/>
      <c r="K153" s="967"/>
      <c r="L153" s="967"/>
      <c r="M153" s="967"/>
    </row>
    <row r="154" spans="1:13" ht="12.75">
      <c r="A154" s="967"/>
      <c r="B154" s="967"/>
      <c r="C154" s="967"/>
      <c r="D154" s="967"/>
      <c r="E154" s="968"/>
      <c r="F154" s="968"/>
      <c r="G154" s="968"/>
      <c r="H154" s="968"/>
      <c r="I154" s="968"/>
      <c r="J154" s="967"/>
      <c r="K154" s="967"/>
      <c r="L154" s="967"/>
      <c r="M154" s="967"/>
    </row>
    <row r="155" spans="1:13" ht="12.75">
      <c r="A155" s="967"/>
      <c r="B155" s="967"/>
      <c r="C155" s="967"/>
      <c r="D155" s="967"/>
      <c r="E155" s="968"/>
      <c r="F155" s="968"/>
      <c r="G155" s="968"/>
      <c r="H155" s="968"/>
      <c r="I155" s="968"/>
      <c r="J155" s="967"/>
      <c r="K155" s="967"/>
      <c r="L155" s="967"/>
      <c r="M155" s="967"/>
    </row>
    <row r="156" spans="1:13" ht="12.75">
      <c r="A156" s="967"/>
      <c r="B156" s="967"/>
      <c r="C156" s="967"/>
      <c r="D156" s="967"/>
      <c r="E156" s="968"/>
      <c r="F156" s="968"/>
      <c r="G156" s="968"/>
      <c r="H156" s="968"/>
      <c r="I156" s="968"/>
      <c r="J156" s="967"/>
      <c r="K156" s="967"/>
      <c r="L156" s="967"/>
      <c r="M156" s="967"/>
    </row>
    <row r="157" spans="1:13" ht="12.75">
      <c r="A157" s="967"/>
      <c r="B157" s="967"/>
      <c r="C157" s="967"/>
      <c r="D157" s="967"/>
      <c r="E157" s="968"/>
      <c r="F157" s="968"/>
      <c r="G157" s="968"/>
      <c r="H157" s="968"/>
      <c r="I157" s="968"/>
      <c r="J157" s="967"/>
      <c r="K157" s="967"/>
      <c r="L157" s="967"/>
      <c r="M157" s="967"/>
    </row>
    <row r="158" spans="1:13" ht="12.75">
      <c r="A158" s="967"/>
      <c r="B158" s="967"/>
      <c r="C158" s="967"/>
      <c r="D158" s="967"/>
      <c r="E158" s="968"/>
      <c r="F158" s="968"/>
      <c r="G158" s="968"/>
      <c r="H158" s="968"/>
      <c r="I158" s="968"/>
      <c r="J158" s="967"/>
      <c r="K158" s="967"/>
      <c r="L158" s="967"/>
      <c r="M158" s="967"/>
    </row>
    <row r="159" spans="1:13" ht="12.75">
      <c r="A159" s="967"/>
      <c r="B159" s="967"/>
      <c r="C159" s="967"/>
      <c r="D159" s="967"/>
      <c r="E159" s="968"/>
      <c r="F159" s="968"/>
      <c r="G159" s="968"/>
      <c r="H159" s="968"/>
      <c r="I159" s="968"/>
      <c r="J159" s="967"/>
      <c r="K159" s="967"/>
      <c r="L159" s="967"/>
      <c r="M159" s="967"/>
    </row>
    <row r="160" spans="1:13" ht="12.75">
      <c r="A160" s="967"/>
      <c r="B160" s="967"/>
      <c r="C160" s="967"/>
      <c r="D160" s="967"/>
      <c r="E160" s="968"/>
      <c r="F160" s="968"/>
      <c r="G160" s="968"/>
      <c r="H160" s="968"/>
      <c r="I160" s="968"/>
      <c r="J160" s="967"/>
      <c r="K160" s="967"/>
      <c r="L160" s="967"/>
      <c r="M160" s="967"/>
    </row>
    <row r="161" spans="1:13" ht="12.75">
      <c r="A161" s="967"/>
      <c r="B161" s="967"/>
      <c r="C161" s="967"/>
      <c r="D161" s="967"/>
      <c r="E161" s="968"/>
      <c r="F161" s="968"/>
      <c r="G161" s="968"/>
      <c r="H161" s="968"/>
      <c r="I161" s="968"/>
      <c r="J161" s="967"/>
      <c r="K161" s="967"/>
      <c r="L161" s="967"/>
      <c r="M161" s="967"/>
    </row>
    <row r="162" spans="1:13" ht="12.75">
      <c r="A162" s="967"/>
      <c r="B162" s="967"/>
      <c r="C162" s="967"/>
      <c r="D162" s="967"/>
      <c r="E162" s="968"/>
      <c r="F162" s="968"/>
      <c r="G162" s="968"/>
      <c r="H162" s="968"/>
      <c r="I162" s="968"/>
      <c r="J162" s="967"/>
      <c r="K162" s="967"/>
      <c r="L162" s="967"/>
      <c r="M162" s="967"/>
    </row>
    <row r="163" spans="1:13" ht="12.75">
      <c r="A163" s="967"/>
      <c r="B163" s="967"/>
      <c r="C163" s="967"/>
      <c r="D163" s="967"/>
      <c r="E163" s="968"/>
      <c r="F163" s="968"/>
      <c r="G163" s="968"/>
      <c r="H163" s="968"/>
      <c r="I163" s="968"/>
      <c r="J163" s="967"/>
      <c r="K163" s="967"/>
      <c r="L163" s="967"/>
      <c r="M163" s="967"/>
    </row>
    <row r="164" spans="1:13" ht="12.75">
      <c r="A164" s="967"/>
      <c r="B164" s="967"/>
      <c r="C164" s="967"/>
      <c r="D164" s="967"/>
      <c r="E164" s="968"/>
      <c r="F164" s="968"/>
      <c r="G164" s="968"/>
      <c r="H164" s="968"/>
      <c r="I164" s="968"/>
      <c r="J164" s="967"/>
      <c r="K164" s="967"/>
      <c r="L164" s="967"/>
      <c r="M164" s="967"/>
    </row>
    <row r="165" spans="1:13" ht="12.75">
      <c r="A165" s="967"/>
      <c r="B165" s="967"/>
      <c r="C165" s="967"/>
      <c r="D165" s="967"/>
      <c r="E165" s="968"/>
      <c r="F165" s="968"/>
      <c r="G165" s="968"/>
      <c r="H165" s="968"/>
      <c r="I165" s="968"/>
      <c r="J165" s="967"/>
      <c r="K165" s="967"/>
      <c r="L165" s="967"/>
      <c r="M165" s="967"/>
    </row>
    <row r="166" spans="1:13" ht="12.75">
      <c r="A166" s="967"/>
      <c r="B166" s="967"/>
      <c r="C166" s="967"/>
      <c r="D166" s="967"/>
      <c r="E166" s="968"/>
      <c r="F166" s="968"/>
      <c r="G166" s="968"/>
      <c r="H166" s="968"/>
      <c r="I166" s="968"/>
      <c r="J166" s="967"/>
      <c r="K166" s="967"/>
      <c r="L166" s="967"/>
      <c r="M166" s="967"/>
    </row>
    <row r="167" spans="1:13" ht="12.75">
      <c r="A167" s="967"/>
      <c r="B167" s="967"/>
      <c r="C167" s="967"/>
      <c r="D167" s="967"/>
      <c r="E167" s="968"/>
      <c r="F167" s="968"/>
      <c r="G167" s="968"/>
      <c r="H167" s="968"/>
      <c r="I167" s="968"/>
      <c r="J167" s="967"/>
      <c r="K167" s="967"/>
      <c r="L167" s="967"/>
      <c r="M167" s="967"/>
    </row>
    <row r="168" spans="1:13" ht="12.75">
      <c r="A168" s="967"/>
      <c r="B168" s="967"/>
      <c r="C168" s="967"/>
      <c r="D168" s="967"/>
      <c r="E168" s="968"/>
      <c r="F168" s="968"/>
      <c r="G168" s="968"/>
      <c r="H168" s="968"/>
      <c r="I168" s="968"/>
      <c r="J168" s="967"/>
      <c r="K168" s="967"/>
      <c r="L168" s="967"/>
      <c r="M168" s="967"/>
    </row>
    <row r="169" spans="1:13" ht="12.75">
      <c r="A169" s="967"/>
      <c r="B169" s="967"/>
      <c r="C169" s="967"/>
      <c r="D169" s="967"/>
      <c r="E169" s="968"/>
      <c r="F169" s="968"/>
      <c r="G169" s="968"/>
      <c r="H169" s="968"/>
      <c r="I169" s="968"/>
      <c r="J169" s="967"/>
      <c r="K169" s="967"/>
      <c r="L169" s="967"/>
      <c r="M169" s="967"/>
    </row>
    <row r="170" spans="1:13" ht="12.75">
      <c r="A170" s="967"/>
      <c r="B170" s="967"/>
      <c r="C170" s="967"/>
      <c r="D170" s="967"/>
      <c r="E170" s="968"/>
      <c r="F170" s="968"/>
      <c r="G170" s="968"/>
      <c r="H170" s="968"/>
      <c r="I170" s="968"/>
      <c r="J170" s="967"/>
      <c r="K170" s="967"/>
      <c r="L170" s="967"/>
      <c r="M170" s="967"/>
    </row>
    <row r="171" spans="1:13" ht="12.75">
      <c r="A171" s="967"/>
      <c r="B171" s="967"/>
      <c r="C171" s="967"/>
      <c r="D171" s="967"/>
      <c r="E171" s="968"/>
      <c r="F171" s="968"/>
      <c r="G171" s="968"/>
      <c r="H171" s="968"/>
      <c r="I171" s="968"/>
      <c r="J171" s="967"/>
      <c r="K171" s="967"/>
      <c r="L171" s="967"/>
      <c r="M171" s="967"/>
    </row>
    <row r="172" spans="1:13" ht="12.75">
      <c r="A172" s="967"/>
      <c r="B172" s="967"/>
      <c r="C172" s="967"/>
      <c r="D172" s="967"/>
      <c r="E172" s="968"/>
      <c r="F172" s="968"/>
      <c r="G172" s="968"/>
      <c r="H172" s="968"/>
      <c r="I172" s="968"/>
      <c r="J172" s="967"/>
      <c r="K172" s="967"/>
      <c r="L172" s="967"/>
      <c r="M172" s="967"/>
    </row>
    <row r="173" spans="1:13" ht="12.75">
      <c r="A173" s="967"/>
      <c r="B173" s="967"/>
      <c r="C173" s="967"/>
      <c r="D173" s="967"/>
      <c r="E173" s="968"/>
      <c r="F173" s="968"/>
      <c r="G173" s="968"/>
      <c r="H173" s="968"/>
      <c r="I173" s="968"/>
      <c r="J173" s="967"/>
      <c r="K173" s="967"/>
      <c r="L173" s="967"/>
      <c r="M173" s="967"/>
    </row>
    <row r="174" spans="1:13" ht="12.75">
      <c r="A174" s="967"/>
      <c r="B174" s="967"/>
      <c r="C174" s="967"/>
      <c r="D174" s="967"/>
      <c r="E174" s="968"/>
      <c r="F174" s="968"/>
      <c r="G174" s="968"/>
      <c r="H174" s="968"/>
      <c r="I174" s="968"/>
      <c r="J174" s="967"/>
      <c r="K174" s="967"/>
      <c r="L174" s="967"/>
      <c r="M174" s="967"/>
    </row>
    <row r="175" spans="1:13" ht="12.75">
      <c r="A175" s="967"/>
      <c r="B175" s="967"/>
      <c r="C175" s="967"/>
      <c r="D175" s="967"/>
      <c r="E175" s="968"/>
      <c r="F175" s="968"/>
      <c r="G175" s="968"/>
      <c r="H175" s="968"/>
      <c r="I175" s="968"/>
      <c r="J175" s="967"/>
      <c r="K175" s="967"/>
      <c r="L175" s="967"/>
      <c r="M175" s="967"/>
    </row>
    <row r="176" spans="1:13" ht="12.75">
      <c r="A176" s="967"/>
      <c r="B176" s="967"/>
      <c r="C176" s="967"/>
      <c r="D176" s="967"/>
      <c r="E176" s="968"/>
      <c r="F176" s="968"/>
      <c r="G176" s="968"/>
      <c r="H176" s="968"/>
      <c r="I176" s="968"/>
      <c r="J176" s="967"/>
      <c r="K176" s="967"/>
      <c r="L176" s="967"/>
      <c r="M176" s="967"/>
    </row>
    <row r="177" spans="1:13" ht="12.75">
      <c r="A177" s="967"/>
      <c r="B177" s="967"/>
      <c r="C177" s="967"/>
      <c r="D177" s="967"/>
      <c r="E177" s="968"/>
      <c r="F177" s="968"/>
      <c r="G177" s="968"/>
      <c r="H177" s="968"/>
      <c r="I177" s="968"/>
      <c r="J177" s="967"/>
      <c r="K177" s="967"/>
      <c r="L177" s="967"/>
      <c r="M177" s="967"/>
    </row>
    <row r="178" spans="1:13" ht="12.75">
      <c r="A178" s="967"/>
      <c r="B178" s="967"/>
      <c r="C178" s="967"/>
      <c r="D178" s="967"/>
      <c r="E178" s="968"/>
      <c r="F178" s="968"/>
      <c r="G178" s="968"/>
      <c r="H178" s="968"/>
      <c r="I178" s="968"/>
      <c r="J178" s="967"/>
      <c r="K178" s="967"/>
      <c r="L178" s="967"/>
      <c r="M178" s="967"/>
    </row>
    <row r="179" spans="1:13" ht="12.75">
      <c r="A179" s="967"/>
      <c r="B179" s="967"/>
      <c r="C179" s="967"/>
      <c r="D179" s="967"/>
      <c r="E179" s="968"/>
      <c r="F179" s="968"/>
      <c r="G179" s="968"/>
      <c r="H179" s="968"/>
      <c r="I179" s="968"/>
      <c r="J179" s="967"/>
      <c r="K179" s="967"/>
      <c r="L179" s="967"/>
      <c r="M179" s="967"/>
    </row>
    <row r="180" spans="1:13" ht="12.75">
      <c r="A180" s="967"/>
      <c r="B180" s="967"/>
      <c r="C180" s="967"/>
      <c r="D180" s="967"/>
      <c r="E180" s="968"/>
      <c r="F180" s="968"/>
      <c r="G180" s="968"/>
      <c r="H180" s="968"/>
      <c r="I180" s="968"/>
      <c r="J180" s="967"/>
      <c r="K180" s="967"/>
      <c r="L180" s="967"/>
      <c r="M180" s="967"/>
    </row>
    <row r="181" spans="1:13" ht="12.75">
      <c r="A181" s="967"/>
      <c r="B181" s="967"/>
      <c r="C181" s="967"/>
      <c r="D181" s="967"/>
      <c r="E181" s="968"/>
      <c r="F181" s="968"/>
      <c r="G181" s="968"/>
      <c r="H181" s="968"/>
      <c r="I181" s="968"/>
      <c r="J181" s="967"/>
      <c r="K181" s="967"/>
      <c r="L181" s="967"/>
      <c r="M181" s="967"/>
    </row>
    <row r="182" spans="1:13" ht="12.75">
      <c r="A182" s="967"/>
      <c r="B182" s="967"/>
      <c r="C182" s="967"/>
      <c r="D182" s="967"/>
      <c r="E182" s="968"/>
      <c r="F182" s="968"/>
      <c r="G182" s="968"/>
      <c r="H182" s="968"/>
      <c r="I182" s="968"/>
      <c r="J182" s="967"/>
      <c r="K182" s="967"/>
      <c r="L182" s="967"/>
      <c r="M182" s="967"/>
    </row>
    <row r="183" spans="1:13" ht="12.75">
      <c r="A183" s="967"/>
      <c r="B183" s="967"/>
      <c r="C183" s="967"/>
      <c r="D183" s="967"/>
      <c r="E183" s="968"/>
      <c r="F183" s="968"/>
      <c r="G183" s="968"/>
      <c r="H183" s="968"/>
      <c r="I183" s="968"/>
      <c r="J183" s="967"/>
      <c r="K183" s="967"/>
      <c r="L183" s="967"/>
      <c r="M183" s="967"/>
    </row>
    <row r="184" spans="1:13" ht="12.75">
      <c r="A184" s="967"/>
      <c r="B184" s="967"/>
      <c r="C184" s="967"/>
      <c r="D184" s="967"/>
      <c r="E184" s="968"/>
      <c r="F184" s="968"/>
      <c r="G184" s="968"/>
      <c r="H184" s="968"/>
      <c r="I184" s="968"/>
      <c r="J184" s="967"/>
      <c r="K184" s="967"/>
      <c r="L184" s="967"/>
      <c r="M184" s="967"/>
    </row>
    <row r="185" spans="1:13" ht="12.75">
      <c r="A185" s="967"/>
      <c r="B185" s="967"/>
      <c r="C185" s="967"/>
      <c r="D185" s="967"/>
      <c r="E185" s="968"/>
      <c r="F185" s="968"/>
      <c r="G185" s="968"/>
      <c r="H185" s="968"/>
      <c r="I185" s="968"/>
      <c r="J185" s="967"/>
      <c r="K185" s="967"/>
      <c r="L185" s="967"/>
      <c r="M185" s="967"/>
    </row>
    <row r="186" spans="1:13" ht="12.75">
      <c r="A186" s="967"/>
      <c r="B186" s="967"/>
      <c r="C186" s="967"/>
      <c r="D186" s="967"/>
      <c r="E186" s="968"/>
      <c r="F186" s="968"/>
      <c r="G186" s="968"/>
      <c r="H186" s="968"/>
      <c r="I186" s="968"/>
      <c r="J186" s="967"/>
      <c r="K186" s="967"/>
      <c r="L186" s="967"/>
      <c r="M186" s="967"/>
    </row>
    <row r="187" spans="1:13" ht="12.75">
      <c r="A187" s="967"/>
      <c r="B187" s="967"/>
      <c r="C187" s="967"/>
      <c r="D187" s="967"/>
      <c r="E187" s="968"/>
      <c r="F187" s="968"/>
      <c r="G187" s="968"/>
      <c r="H187" s="968"/>
      <c r="I187" s="968"/>
      <c r="J187" s="967"/>
      <c r="K187" s="967"/>
      <c r="L187" s="967"/>
      <c r="M187" s="967"/>
    </row>
    <row r="188" spans="1:13" ht="12.75">
      <c r="A188" s="967"/>
      <c r="B188" s="967"/>
      <c r="C188" s="967"/>
      <c r="D188" s="967"/>
      <c r="E188" s="968"/>
      <c r="F188" s="968"/>
      <c r="G188" s="968"/>
      <c r="H188" s="968"/>
      <c r="I188" s="968"/>
      <c r="J188" s="967"/>
      <c r="K188" s="967"/>
      <c r="L188" s="967"/>
      <c r="M188" s="967"/>
    </row>
    <row r="189" spans="1:13" ht="12.75">
      <c r="A189" s="967"/>
      <c r="B189" s="967"/>
      <c r="C189" s="967"/>
      <c r="D189" s="967"/>
      <c r="E189" s="968"/>
      <c r="F189" s="968"/>
      <c r="G189" s="968"/>
      <c r="H189" s="968"/>
      <c r="I189" s="968"/>
      <c r="J189" s="967"/>
      <c r="K189" s="967"/>
      <c r="L189" s="967"/>
      <c r="M189" s="967"/>
    </row>
    <row r="190" spans="1:13" ht="12.75">
      <c r="A190" s="967"/>
      <c r="B190" s="967"/>
      <c r="C190" s="967"/>
      <c r="D190" s="967"/>
      <c r="E190" s="968"/>
      <c r="F190" s="968"/>
      <c r="G190" s="968"/>
      <c r="H190" s="968"/>
      <c r="I190" s="968"/>
      <c r="J190" s="967"/>
      <c r="K190" s="967"/>
      <c r="L190" s="967"/>
      <c r="M190" s="967"/>
    </row>
    <row r="191" spans="1:13" ht="12.75">
      <c r="A191" s="967"/>
      <c r="B191" s="967"/>
      <c r="C191" s="967"/>
      <c r="D191" s="967"/>
      <c r="E191" s="968"/>
      <c r="F191" s="968"/>
      <c r="G191" s="968"/>
      <c r="H191" s="968"/>
      <c r="I191" s="968"/>
      <c r="J191" s="967"/>
      <c r="K191" s="967"/>
      <c r="L191" s="967"/>
      <c r="M191" s="967"/>
    </row>
    <row r="192" spans="1:13" ht="12.75">
      <c r="A192" s="967"/>
      <c r="B192" s="967"/>
      <c r="C192" s="967"/>
      <c r="D192" s="967"/>
      <c r="E192" s="968"/>
      <c r="F192" s="968"/>
      <c r="G192" s="968"/>
      <c r="H192" s="968"/>
      <c r="I192" s="968"/>
      <c r="J192" s="967"/>
      <c r="K192" s="967"/>
      <c r="L192" s="967"/>
      <c r="M192" s="967"/>
    </row>
    <row r="193" spans="1:13" ht="12.75">
      <c r="A193" s="967"/>
      <c r="B193" s="967"/>
      <c r="C193" s="967"/>
      <c r="D193" s="967"/>
      <c r="E193" s="968"/>
      <c r="F193" s="968"/>
      <c r="G193" s="968"/>
      <c r="H193" s="968"/>
      <c r="I193" s="968"/>
      <c r="J193" s="967"/>
      <c r="K193" s="967"/>
      <c r="L193" s="967"/>
      <c r="M193" s="967"/>
    </row>
    <row r="194" spans="1:13" ht="12.75">
      <c r="A194" s="967"/>
      <c r="B194" s="967"/>
      <c r="C194" s="967"/>
      <c r="D194" s="967"/>
      <c r="E194" s="968"/>
      <c r="F194" s="968"/>
      <c r="G194" s="968"/>
      <c r="H194" s="968"/>
      <c r="I194" s="968"/>
      <c r="J194" s="967"/>
      <c r="K194" s="967"/>
      <c r="L194" s="967"/>
      <c r="M194" s="967"/>
    </row>
    <row r="195" spans="1:13" ht="12.75">
      <c r="A195" s="967"/>
      <c r="B195" s="967"/>
      <c r="C195" s="967"/>
      <c r="D195" s="967"/>
      <c r="E195" s="968"/>
      <c r="F195" s="968"/>
      <c r="G195" s="968"/>
      <c r="H195" s="968"/>
      <c r="I195" s="968"/>
      <c r="J195" s="967"/>
      <c r="K195" s="967"/>
      <c r="L195" s="967"/>
      <c r="M195" s="967"/>
    </row>
    <row r="196" spans="1:13" ht="12.75">
      <c r="A196" s="967"/>
      <c r="B196" s="967"/>
      <c r="C196" s="967"/>
      <c r="D196" s="967"/>
      <c r="E196" s="968"/>
      <c r="F196" s="968"/>
      <c r="G196" s="968"/>
      <c r="H196" s="968"/>
      <c r="I196" s="968"/>
      <c r="J196" s="967"/>
      <c r="K196" s="967"/>
      <c r="L196" s="967"/>
      <c r="M196" s="967"/>
    </row>
    <row r="197" spans="1:13" ht="12.75">
      <c r="A197" s="967"/>
      <c r="B197" s="967"/>
      <c r="C197" s="967"/>
      <c r="D197" s="967"/>
      <c r="E197" s="968"/>
      <c r="F197" s="968"/>
      <c r="G197" s="968"/>
      <c r="H197" s="968"/>
      <c r="I197" s="968"/>
      <c r="J197" s="967"/>
      <c r="K197" s="967"/>
      <c r="L197" s="967"/>
      <c r="M197" s="967"/>
    </row>
    <row r="198" spans="1:13" ht="12.75">
      <c r="A198" s="967"/>
      <c r="B198" s="967"/>
      <c r="C198" s="967"/>
      <c r="D198" s="967"/>
      <c r="E198" s="968"/>
      <c r="F198" s="968"/>
      <c r="G198" s="968"/>
      <c r="H198" s="968"/>
      <c r="I198" s="968"/>
      <c r="J198" s="967"/>
      <c r="K198" s="967"/>
      <c r="L198" s="967"/>
      <c r="M198" s="967"/>
    </row>
    <row r="199" spans="1:13" ht="12.75">
      <c r="A199" s="967"/>
      <c r="B199" s="967"/>
      <c r="C199" s="967"/>
      <c r="D199" s="967"/>
      <c r="E199" s="968"/>
      <c r="F199" s="968"/>
      <c r="G199" s="968"/>
      <c r="H199" s="968"/>
      <c r="I199" s="968"/>
      <c r="J199" s="967"/>
      <c r="K199" s="967"/>
      <c r="L199" s="967"/>
      <c r="M199" s="967"/>
    </row>
    <row r="200" spans="1:13" ht="12.75">
      <c r="A200" s="967"/>
      <c r="B200" s="967"/>
      <c r="C200" s="967"/>
      <c r="D200" s="967"/>
      <c r="E200" s="968"/>
      <c r="F200" s="968"/>
      <c r="G200" s="968"/>
      <c r="H200" s="968"/>
      <c r="I200" s="968"/>
      <c r="J200" s="967"/>
      <c r="K200" s="967"/>
      <c r="L200" s="967"/>
      <c r="M200" s="967"/>
    </row>
    <row r="201" spans="1:13" ht="12.75">
      <c r="A201" s="967"/>
      <c r="B201" s="967"/>
      <c r="C201" s="967"/>
      <c r="D201" s="967"/>
      <c r="E201" s="968"/>
      <c r="F201" s="968"/>
      <c r="G201" s="968"/>
      <c r="H201" s="968"/>
      <c r="I201" s="968"/>
      <c r="J201" s="967"/>
      <c r="K201" s="967"/>
      <c r="L201" s="967"/>
      <c r="M201" s="967"/>
    </row>
    <row r="202" spans="1:13" ht="12.75">
      <c r="A202" s="967"/>
      <c r="B202" s="967"/>
      <c r="C202" s="967"/>
      <c r="D202" s="967"/>
      <c r="E202" s="968"/>
      <c r="F202" s="968"/>
      <c r="G202" s="968"/>
      <c r="H202" s="968"/>
      <c r="I202" s="968"/>
      <c r="J202" s="967"/>
      <c r="K202" s="967"/>
      <c r="L202" s="967"/>
      <c r="M202" s="967"/>
    </row>
    <row r="203" spans="1:13" ht="12.75">
      <c r="A203" s="967"/>
      <c r="B203" s="967"/>
      <c r="C203" s="967"/>
      <c r="D203" s="967"/>
      <c r="E203" s="968"/>
      <c r="F203" s="968"/>
      <c r="G203" s="968"/>
      <c r="H203" s="968"/>
      <c r="I203" s="968"/>
      <c r="J203" s="967"/>
      <c r="K203" s="967"/>
      <c r="L203" s="967"/>
      <c r="M203" s="967"/>
    </row>
    <row r="204" spans="1:13" ht="12.75">
      <c r="A204" s="967"/>
      <c r="B204" s="967"/>
      <c r="C204" s="967"/>
      <c r="D204" s="967"/>
      <c r="E204" s="968"/>
      <c r="F204" s="968"/>
      <c r="G204" s="968"/>
      <c r="H204" s="968"/>
      <c r="I204" s="968"/>
      <c r="J204" s="967"/>
      <c r="K204" s="967"/>
      <c r="L204" s="967"/>
      <c r="M204" s="967"/>
    </row>
    <row r="205" spans="1:13" ht="12.75">
      <c r="A205" s="967"/>
      <c r="B205" s="967"/>
      <c r="C205" s="967"/>
      <c r="D205" s="967"/>
      <c r="E205" s="968"/>
      <c r="F205" s="968"/>
      <c r="G205" s="968"/>
      <c r="H205" s="968"/>
      <c r="I205" s="968"/>
      <c r="J205" s="967"/>
      <c r="K205" s="967"/>
      <c r="L205" s="967"/>
      <c r="M205" s="967"/>
    </row>
    <row r="206" spans="1:13" ht="12.75">
      <c r="A206" s="967"/>
      <c r="B206" s="967"/>
      <c r="C206" s="967"/>
      <c r="D206" s="967"/>
      <c r="E206" s="968"/>
      <c r="F206" s="968"/>
      <c r="G206" s="968"/>
      <c r="H206" s="968"/>
      <c r="I206" s="968"/>
      <c r="J206" s="967"/>
      <c r="K206" s="967"/>
      <c r="L206" s="967"/>
      <c r="M206" s="967"/>
    </row>
    <row r="207" spans="1:13" ht="12.75">
      <c r="A207" s="967"/>
      <c r="B207" s="967"/>
      <c r="C207" s="967"/>
      <c r="D207" s="967"/>
      <c r="E207" s="968"/>
      <c r="F207" s="968"/>
      <c r="G207" s="968"/>
      <c r="H207" s="968"/>
      <c r="I207" s="968"/>
      <c r="J207" s="967"/>
      <c r="K207" s="967"/>
      <c r="L207" s="967"/>
      <c r="M207" s="967"/>
    </row>
    <row r="208" spans="1:13" ht="12.75">
      <c r="A208" s="967"/>
      <c r="B208" s="967"/>
      <c r="C208" s="967"/>
      <c r="D208" s="967"/>
      <c r="E208" s="968"/>
      <c r="F208" s="968"/>
      <c r="G208" s="968"/>
      <c r="H208" s="968"/>
      <c r="I208" s="968"/>
      <c r="J208" s="967"/>
      <c r="K208" s="967"/>
      <c r="L208" s="967"/>
      <c r="M208" s="967"/>
    </row>
    <row r="209" spans="1:13" ht="12.75">
      <c r="A209" s="967"/>
      <c r="B209" s="967"/>
      <c r="C209" s="967"/>
      <c r="D209" s="967"/>
      <c r="E209" s="968"/>
      <c r="F209" s="968"/>
      <c r="G209" s="968"/>
      <c r="H209" s="968"/>
      <c r="I209" s="968"/>
      <c r="J209" s="967"/>
      <c r="K209" s="967"/>
      <c r="L209" s="967"/>
      <c r="M209" s="967"/>
    </row>
    <row r="210" spans="1:13" ht="12.75">
      <c r="A210" s="967"/>
      <c r="B210" s="967"/>
      <c r="C210" s="967"/>
      <c r="D210" s="967"/>
      <c r="E210" s="968"/>
      <c r="F210" s="968"/>
      <c r="G210" s="968"/>
      <c r="H210" s="968"/>
      <c r="I210" s="968"/>
      <c r="J210" s="967"/>
      <c r="K210" s="967"/>
      <c r="L210" s="967"/>
      <c r="M210" s="967"/>
    </row>
    <row r="211" spans="1:13" ht="12.75">
      <c r="A211" s="967"/>
      <c r="B211" s="967"/>
      <c r="C211" s="967"/>
      <c r="D211" s="967"/>
      <c r="E211" s="968"/>
      <c r="F211" s="968"/>
      <c r="G211" s="968"/>
      <c r="H211" s="968"/>
      <c r="I211" s="968"/>
      <c r="J211" s="967"/>
      <c r="K211" s="967"/>
      <c r="L211" s="967"/>
      <c r="M211" s="967"/>
    </row>
    <row r="212" spans="1:13" ht="12.75">
      <c r="A212" s="967"/>
      <c r="B212" s="967"/>
      <c r="C212" s="967"/>
      <c r="D212" s="967"/>
      <c r="E212" s="968"/>
      <c r="F212" s="968"/>
      <c r="G212" s="968"/>
      <c r="H212" s="968"/>
      <c r="I212" s="968"/>
      <c r="J212" s="967"/>
      <c r="K212" s="967"/>
      <c r="L212" s="967"/>
      <c r="M212" s="967"/>
    </row>
    <row r="213" spans="1:13" ht="12.75">
      <c r="A213" s="967"/>
      <c r="B213" s="967"/>
      <c r="C213" s="967"/>
      <c r="D213" s="967"/>
      <c r="E213" s="968"/>
      <c r="F213" s="968"/>
      <c r="G213" s="968"/>
      <c r="H213" s="968"/>
      <c r="I213" s="968"/>
      <c r="J213" s="967"/>
      <c r="K213" s="967"/>
      <c r="L213" s="967"/>
      <c r="M213" s="967"/>
    </row>
    <row r="214" spans="1:13" ht="12.75">
      <c r="A214" s="967"/>
      <c r="B214" s="967"/>
      <c r="C214" s="967"/>
      <c r="D214" s="967"/>
      <c r="E214" s="968"/>
      <c r="F214" s="968"/>
      <c r="G214" s="968"/>
      <c r="H214" s="968"/>
      <c r="I214" s="968"/>
      <c r="J214" s="967"/>
      <c r="K214" s="967"/>
      <c r="L214" s="967"/>
      <c r="M214" s="967"/>
    </row>
    <row r="215" spans="1:13" ht="12.75">
      <c r="A215" s="967"/>
      <c r="B215" s="967"/>
      <c r="C215" s="967"/>
      <c r="D215" s="967"/>
      <c r="E215" s="968"/>
      <c r="F215" s="968"/>
      <c r="G215" s="968"/>
      <c r="H215" s="968"/>
      <c r="I215" s="968"/>
      <c r="J215" s="967"/>
      <c r="K215" s="967"/>
      <c r="L215" s="967"/>
      <c r="M215" s="967"/>
    </row>
    <row r="216" spans="1:13" ht="12.75">
      <c r="A216" s="967"/>
      <c r="B216" s="967"/>
      <c r="C216" s="967"/>
      <c r="D216" s="967"/>
      <c r="E216" s="968"/>
      <c r="F216" s="968"/>
      <c r="G216" s="968"/>
      <c r="H216" s="968"/>
      <c r="I216" s="968"/>
      <c r="J216" s="967"/>
      <c r="K216" s="967"/>
      <c r="L216" s="967"/>
      <c r="M216" s="967"/>
    </row>
    <row r="217" spans="1:13" ht="12.75">
      <c r="A217" s="967"/>
      <c r="B217" s="967"/>
      <c r="C217" s="967"/>
      <c r="D217" s="967"/>
      <c r="E217" s="968"/>
      <c r="F217" s="968"/>
      <c r="G217" s="968"/>
      <c r="H217" s="968"/>
      <c r="I217" s="968"/>
      <c r="J217" s="967"/>
      <c r="K217" s="967"/>
      <c r="L217" s="967"/>
      <c r="M217" s="967"/>
    </row>
    <row r="218" spans="1:13" ht="12.75">
      <c r="A218" s="967"/>
      <c r="B218" s="967"/>
      <c r="C218" s="967"/>
      <c r="D218" s="967"/>
      <c r="E218" s="968"/>
      <c r="F218" s="968"/>
      <c r="G218" s="968"/>
      <c r="H218" s="968"/>
      <c r="I218" s="968"/>
      <c r="J218" s="967"/>
      <c r="K218" s="967"/>
      <c r="L218" s="967"/>
      <c r="M218" s="967"/>
    </row>
    <row r="219" spans="1:13" ht="12.75">
      <c r="A219" s="967"/>
      <c r="B219" s="967"/>
      <c r="C219" s="967"/>
      <c r="D219" s="967"/>
      <c r="E219" s="968"/>
      <c r="F219" s="968"/>
      <c r="G219" s="968"/>
      <c r="H219" s="968"/>
      <c r="I219" s="968"/>
      <c r="J219" s="967"/>
      <c r="K219" s="967"/>
      <c r="L219" s="967"/>
      <c r="M219" s="967"/>
    </row>
    <row r="220" spans="1:13" ht="12.75">
      <c r="A220" s="967"/>
      <c r="B220" s="967"/>
      <c r="C220" s="967"/>
      <c r="D220" s="967"/>
      <c r="E220" s="968"/>
      <c r="F220" s="968"/>
      <c r="G220" s="968"/>
      <c r="H220" s="968"/>
      <c r="I220" s="968"/>
      <c r="J220" s="967"/>
      <c r="K220" s="967"/>
      <c r="L220" s="967"/>
      <c r="M220" s="967"/>
    </row>
    <row r="221" spans="1:13" ht="12.75">
      <c r="A221" s="967"/>
      <c r="B221" s="967"/>
      <c r="C221" s="967"/>
      <c r="D221" s="967"/>
      <c r="E221" s="968"/>
      <c r="F221" s="968"/>
      <c r="G221" s="968"/>
      <c r="H221" s="968"/>
      <c r="I221" s="968"/>
      <c r="J221" s="967"/>
      <c r="K221" s="967"/>
      <c r="L221" s="967"/>
      <c r="M221" s="967"/>
    </row>
    <row r="222" spans="1:13" ht="12.75">
      <c r="A222" s="967"/>
      <c r="B222" s="967"/>
      <c r="C222" s="967"/>
      <c r="D222" s="967"/>
      <c r="E222" s="968"/>
      <c r="F222" s="968"/>
      <c r="G222" s="968"/>
      <c r="H222" s="968"/>
      <c r="I222" s="968"/>
      <c r="J222" s="967"/>
      <c r="K222" s="967"/>
      <c r="L222" s="967"/>
      <c r="M222" s="967"/>
    </row>
    <row r="223" spans="1:13" ht="12.75">
      <c r="A223" s="967"/>
      <c r="B223" s="967"/>
      <c r="C223" s="967"/>
      <c r="D223" s="967"/>
      <c r="E223" s="968"/>
      <c r="F223" s="968"/>
      <c r="G223" s="968"/>
      <c r="H223" s="968"/>
      <c r="I223" s="968"/>
      <c r="J223" s="967"/>
      <c r="K223" s="967"/>
      <c r="L223" s="967"/>
      <c r="M223" s="967"/>
    </row>
    <row r="224" spans="1:13" ht="12.75">
      <c r="A224" s="967"/>
      <c r="B224" s="967"/>
      <c r="C224" s="967"/>
      <c r="D224" s="967"/>
      <c r="E224" s="968"/>
      <c r="F224" s="968"/>
      <c r="G224" s="968"/>
      <c r="H224" s="968"/>
      <c r="I224" s="968"/>
      <c r="J224" s="967"/>
      <c r="K224" s="967"/>
      <c r="L224" s="967"/>
      <c r="M224" s="967"/>
    </row>
    <row r="225" spans="1:13" ht="12.75">
      <c r="A225" s="967"/>
      <c r="B225" s="967"/>
      <c r="C225" s="967"/>
      <c r="D225" s="967"/>
      <c r="E225" s="968"/>
      <c r="F225" s="968"/>
      <c r="G225" s="968"/>
      <c r="H225" s="968"/>
      <c r="I225" s="968"/>
      <c r="J225" s="967"/>
      <c r="K225" s="967"/>
      <c r="L225" s="967"/>
      <c r="M225" s="967"/>
    </row>
    <row r="226" spans="1:13" ht="12.75">
      <c r="A226" s="967"/>
      <c r="B226" s="967"/>
      <c r="C226" s="967"/>
      <c r="D226" s="967"/>
      <c r="E226" s="968"/>
      <c r="F226" s="968"/>
      <c r="G226" s="968"/>
      <c r="H226" s="968"/>
      <c r="I226" s="968"/>
      <c r="J226" s="967"/>
      <c r="K226" s="967"/>
      <c r="L226" s="967"/>
      <c r="M226" s="967"/>
    </row>
    <row r="227" spans="1:13" ht="12.75">
      <c r="A227" s="967"/>
      <c r="B227" s="967"/>
      <c r="C227" s="967"/>
      <c r="D227" s="967"/>
      <c r="E227" s="968"/>
      <c r="F227" s="968"/>
      <c r="G227" s="968"/>
      <c r="H227" s="968"/>
      <c r="I227" s="968"/>
      <c r="J227" s="967"/>
      <c r="K227" s="967"/>
      <c r="L227" s="967"/>
      <c r="M227" s="967"/>
    </row>
    <row r="228" spans="1:13" ht="12.75">
      <c r="A228" s="967"/>
      <c r="B228" s="967"/>
      <c r="C228" s="967"/>
      <c r="D228" s="967"/>
      <c r="E228" s="968"/>
      <c r="F228" s="968"/>
      <c r="G228" s="968"/>
      <c r="H228" s="968"/>
      <c r="I228" s="968"/>
      <c r="J228" s="967"/>
      <c r="K228" s="967"/>
      <c r="L228" s="967"/>
      <c r="M228" s="967"/>
    </row>
    <row r="229" spans="1:13" ht="12.75">
      <c r="A229" s="967"/>
      <c r="B229" s="967"/>
      <c r="C229" s="967"/>
      <c r="D229" s="967"/>
      <c r="E229" s="968"/>
      <c r="F229" s="968"/>
      <c r="G229" s="968"/>
      <c r="H229" s="968"/>
      <c r="I229" s="968"/>
      <c r="J229" s="967"/>
      <c r="K229" s="967"/>
      <c r="L229" s="967"/>
      <c r="M229" s="967"/>
    </row>
    <row r="230" spans="1:13" ht="12.75">
      <c r="A230" s="967"/>
      <c r="B230" s="967"/>
      <c r="C230" s="967"/>
      <c r="D230" s="967"/>
      <c r="E230" s="968"/>
      <c r="F230" s="968"/>
      <c r="G230" s="968"/>
      <c r="H230" s="968"/>
      <c r="I230" s="968"/>
      <c r="J230" s="967"/>
      <c r="K230" s="967"/>
      <c r="L230" s="967"/>
      <c r="M230" s="967"/>
    </row>
    <row r="231" spans="1:13" ht="12.75">
      <c r="A231" s="967"/>
      <c r="B231" s="967"/>
      <c r="C231" s="967"/>
      <c r="D231" s="967"/>
      <c r="E231" s="968"/>
      <c r="F231" s="968"/>
      <c r="G231" s="968"/>
      <c r="H231" s="968"/>
      <c r="I231" s="968"/>
      <c r="J231" s="967"/>
      <c r="K231" s="967"/>
      <c r="L231" s="967"/>
      <c r="M231" s="967"/>
    </row>
    <row r="232" spans="1:13" ht="12.75">
      <c r="A232" s="967"/>
      <c r="B232" s="967"/>
      <c r="C232" s="967"/>
      <c r="D232" s="967"/>
      <c r="E232" s="968"/>
      <c r="F232" s="968"/>
      <c r="G232" s="968"/>
      <c r="H232" s="968"/>
      <c r="I232" s="968"/>
      <c r="J232" s="967"/>
      <c r="K232" s="967"/>
      <c r="L232" s="967"/>
      <c r="M232" s="967"/>
    </row>
    <row r="233" spans="1:13" ht="12.75">
      <c r="A233" s="967"/>
      <c r="B233" s="967"/>
      <c r="C233" s="967"/>
      <c r="D233" s="967"/>
      <c r="E233" s="968"/>
      <c r="F233" s="968"/>
      <c r="G233" s="968"/>
      <c r="H233" s="968"/>
      <c r="I233" s="968"/>
      <c r="J233" s="967"/>
      <c r="K233" s="967"/>
      <c r="L233" s="967"/>
      <c r="M233" s="967"/>
    </row>
    <row r="234" spans="1:13" ht="12.75">
      <c r="A234" s="967"/>
      <c r="B234" s="967"/>
      <c r="C234" s="967"/>
      <c r="D234" s="967"/>
      <c r="E234" s="968"/>
      <c r="F234" s="968"/>
      <c r="G234" s="968"/>
      <c r="H234" s="968"/>
      <c r="I234" s="968"/>
      <c r="J234" s="967"/>
      <c r="K234" s="967"/>
      <c r="L234" s="967"/>
      <c r="M234" s="967"/>
    </row>
    <row r="235" spans="1:13" ht="12.75">
      <c r="A235" s="967"/>
      <c r="B235" s="967"/>
      <c r="C235" s="967"/>
      <c r="D235" s="967"/>
      <c r="E235" s="968"/>
      <c r="F235" s="968"/>
      <c r="G235" s="968"/>
      <c r="H235" s="968"/>
      <c r="I235" s="968"/>
      <c r="J235" s="967"/>
      <c r="K235" s="967"/>
      <c r="L235" s="967"/>
      <c r="M235" s="967"/>
    </row>
    <row r="236" spans="1:13" ht="12.75">
      <c r="A236" s="967"/>
      <c r="B236" s="967"/>
      <c r="C236" s="967"/>
      <c r="D236" s="967"/>
      <c r="E236" s="968"/>
      <c r="F236" s="968"/>
      <c r="G236" s="968"/>
      <c r="H236" s="968"/>
      <c r="I236" s="968"/>
      <c r="J236" s="967"/>
      <c r="K236" s="967"/>
      <c r="L236" s="967"/>
      <c r="M236" s="967"/>
    </row>
    <row r="237" spans="1:13" ht="12.75">
      <c r="A237" s="967"/>
      <c r="B237" s="967"/>
      <c r="C237" s="967"/>
      <c r="D237" s="967"/>
      <c r="E237" s="968"/>
      <c r="F237" s="968"/>
      <c r="G237" s="968"/>
      <c r="H237" s="968"/>
      <c r="I237" s="968"/>
      <c r="J237" s="967"/>
      <c r="K237" s="967"/>
      <c r="L237" s="967"/>
      <c r="M237" s="967"/>
    </row>
    <row r="238" spans="1:13" ht="12.75">
      <c r="A238" s="967"/>
      <c r="B238" s="967"/>
      <c r="C238" s="967"/>
      <c r="D238" s="967"/>
      <c r="E238" s="968"/>
      <c r="F238" s="968"/>
      <c r="G238" s="968"/>
      <c r="H238" s="968"/>
      <c r="I238" s="968"/>
      <c r="J238" s="967"/>
      <c r="K238" s="967"/>
      <c r="L238" s="967"/>
      <c r="M238" s="967"/>
    </row>
    <row r="239" spans="1:13" ht="12.75">
      <c r="A239" s="967"/>
      <c r="B239" s="967"/>
      <c r="C239" s="967"/>
      <c r="D239" s="967"/>
      <c r="E239" s="968"/>
      <c r="F239" s="968"/>
      <c r="G239" s="968"/>
      <c r="H239" s="968"/>
      <c r="I239" s="968"/>
      <c r="J239" s="967"/>
      <c r="K239" s="967"/>
      <c r="L239" s="967"/>
      <c r="M239" s="967"/>
    </row>
    <row r="240" spans="1:13" ht="12.75">
      <c r="A240" s="967"/>
      <c r="B240" s="967"/>
      <c r="C240" s="967"/>
      <c r="D240" s="967"/>
      <c r="E240" s="968"/>
      <c r="F240" s="968"/>
      <c r="G240" s="968"/>
      <c r="H240" s="968"/>
      <c r="I240" s="968"/>
      <c r="J240" s="967"/>
      <c r="K240" s="967"/>
      <c r="L240" s="967"/>
      <c r="M240" s="967"/>
    </row>
    <row r="241" spans="1:13" ht="12.75">
      <c r="A241" s="967"/>
      <c r="B241" s="967"/>
      <c r="C241" s="967"/>
      <c r="D241" s="967"/>
      <c r="E241" s="968"/>
      <c r="F241" s="968"/>
      <c r="G241" s="968"/>
      <c r="H241" s="968"/>
      <c r="I241" s="968"/>
      <c r="J241" s="967"/>
      <c r="K241" s="967"/>
      <c r="L241" s="967"/>
      <c r="M241" s="967"/>
    </row>
    <row r="242" spans="1:13" ht="12.75">
      <c r="A242" s="967"/>
      <c r="B242" s="967"/>
      <c r="C242" s="967"/>
      <c r="D242" s="967"/>
      <c r="E242" s="968"/>
      <c r="F242" s="968"/>
      <c r="G242" s="968"/>
      <c r="H242" s="968"/>
      <c r="I242" s="968"/>
      <c r="J242" s="967"/>
      <c r="K242" s="967"/>
      <c r="L242" s="967"/>
      <c r="M242" s="967"/>
    </row>
    <row r="243" spans="1:13" ht="12.75">
      <c r="A243" s="967"/>
      <c r="B243" s="967"/>
      <c r="C243" s="967"/>
      <c r="D243" s="967"/>
      <c r="E243" s="968"/>
      <c r="F243" s="968"/>
      <c r="G243" s="968"/>
      <c r="H243" s="968"/>
      <c r="I243" s="968"/>
      <c r="J243" s="967"/>
      <c r="K243" s="967"/>
      <c r="L243" s="967"/>
      <c r="M243" s="967"/>
    </row>
    <row r="244" spans="1:13" ht="12.75">
      <c r="A244" s="967"/>
      <c r="B244" s="967"/>
      <c r="C244" s="967"/>
      <c r="D244" s="967"/>
      <c r="E244" s="968"/>
      <c r="F244" s="968"/>
      <c r="G244" s="968"/>
      <c r="H244" s="968"/>
      <c r="I244" s="968"/>
      <c r="J244" s="967"/>
      <c r="K244" s="967"/>
      <c r="L244" s="967"/>
      <c r="M244" s="967"/>
    </row>
    <row r="245" spans="1:13" ht="12.75">
      <c r="A245" s="967"/>
      <c r="B245" s="967"/>
      <c r="C245" s="967"/>
      <c r="D245" s="967"/>
      <c r="E245" s="968"/>
      <c r="F245" s="968"/>
      <c r="G245" s="968"/>
      <c r="H245" s="968"/>
      <c r="I245" s="968"/>
      <c r="J245" s="967"/>
      <c r="K245" s="967"/>
      <c r="L245" s="967"/>
      <c r="M245" s="967"/>
    </row>
    <row r="246" spans="1:13" ht="12.75">
      <c r="A246" s="967"/>
      <c r="B246" s="967"/>
      <c r="C246" s="967"/>
      <c r="D246" s="967"/>
      <c r="E246" s="968"/>
      <c r="F246" s="968"/>
      <c r="G246" s="968"/>
      <c r="H246" s="968"/>
      <c r="I246" s="968"/>
      <c r="J246" s="967"/>
      <c r="K246" s="967"/>
      <c r="L246" s="967"/>
      <c r="M246" s="967"/>
    </row>
    <row r="247" spans="1:13" ht="12.75">
      <c r="A247" s="967"/>
      <c r="B247" s="967"/>
      <c r="C247" s="967"/>
      <c r="D247" s="967"/>
      <c r="E247" s="968"/>
      <c r="F247" s="968"/>
      <c r="G247" s="968"/>
      <c r="H247" s="968"/>
      <c r="I247" s="968"/>
      <c r="J247" s="967"/>
      <c r="K247" s="967"/>
      <c r="L247" s="967"/>
      <c r="M247" s="967"/>
    </row>
    <row r="248" spans="1:13" ht="12.75">
      <c r="A248" s="967"/>
      <c r="B248" s="967"/>
      <c r="C248" s="967"/>
      <c r="D248" s="967"/>
      <c r="E248" s="968"/>
      <c r="F248" s="968"/>
      <c r="G248" s="968"/>
      <c r="H248" s="968"/>
      <c r="I248" s="968"/>
      <c r="J248" s="967"/>
      <c r="K248" s="967"/>
      <c r="L248" s="967"/>
      <c r="M248" s="967"/>
    </row>
    <row r="249" spans="1:13" ht="12.75">
      <c r="A249" s="967"/>
      <c r="B249" s="967"/>
      <c r="C249" s="967"/>
      <c r="D249" s="967"/>
      <c r="E249" s="968"/>
      <c r="F249" s="968"/>
      <c r="G249" s="968"/>
      <c r="H249" s="968"/>
      <c r="I249" s="968"/>
      <c r="J249" s="967"/>
      <c r="K249" s="967"/>
      <c r="L249" s="967"/>
      <c r="M249" s="967"/>
    </row>
    <row r="250" spans="1:13" ht="12.75">
      <c r="A250" s="967"/>
      <c r="B250" s="967"/>
      <c r="C250" s="967"/>
      <c r="D250" s="967"/>
      <c r="E250" s="968"/>
      <c r="F250" s="968"/>
      <c r="G250" s="968"/>
      <c r="H250" s="968"/>
      <c r="I250" s="968"/>
      <c r="J250" s="967"/>
      <c r="K250" s="967"/>
      <c r="L250" s="967"/>
      <c r="M250" s="967"/>
    </row>
    <row r="251" spans="1:13" ht="12.75">
      <c r="A251" s="967"/>
      <c r="B251" s="967"/>
      <c r="C251" s="967"/>
      <c r="D251" s="967"/>
      <c r="E251" s="968"/>
      <c r="F251" s="968"/>
      <c r="G251" s="968"/>
      <c r="H251" s="968"/>
      <c r="I251" s="968"/>
      <c r="J251" s="967"/>
      <c r="K251" s="967"/>
      <c r="L251" s="967"/>
      <c r="M251" s="967"/>
    </row>
    <row r="252" spans="1:13" ht="12.75">
      <c r="A252" s="967"/>
      <c r="B252" s="967"/>
      <c r="C252" s="967"/>
      <c r="D252" s="967"/>
      <c r="E252" s="968"/>
      <c r="F252" s="968"/>
      <c r="G252" s="968"/>
      <c r="H252" s="968"/>
      <c r="I252" s="968"/>
      <c r="J252" s="967"/>
      <c r="K252" s="967"/>
      <c r="L252" s="967"/>
      <c r="M252" s="967"/>
    </row>
    <row r="253" spans="1:13" ht="12.75">
      <c r="A253" s="967"/>
      <c r="B253" s="967"/>
      <c r="C253" s="967"/>
      <c r="D253" s="967"/>
      <c r="E253" s="968"/>
      <c r="F253" s="968"/>
      <c r="G253" s="968"/>
      <c r="H253" s="968"/>
      <c r="I253" s="968"/>
      <c r="J253" s="967"/>
      <c r="K253" s="967"/>
      <c r="L253" s="967"/>
      <c r="M253" s="967"/>
    </row>
    <row r="254" spans="1:13" ht="12.75">
      <c r="A254" s="967"/>
      <c r="B254" s="967"/>
      <c r="C254" s="967"/>
      <c r="D254" s="967"/>
      <c r="E254" s="968"/>
      <c r="F254" s="968"/>
      <c r="G254" s="968"/>
      <c r="H254" s="968"/>
      <c r="I254" s="968"/>
      <c r="J254" s="967"/>
      <c r="K254" s="967"/>
      <c r="L254" s="967"/>
      <c r="M254" s="967"/>
    </row>
    <row r="255" spans="1:13" ht="12.75">
      <c r="A255" s="967"/>
      <c r="B255" s="967"/>
      <c r="C255" s="967"/>
      <c r="D255" s="967"/>
      <c r="E255" s="968"/>
      <c r="F255" s="968"/>
      <c r="G255" s="968"/>
      <c r="H255" s="968"/>
      <c r="I255" s="968"/>
      <c r="J255" s="967"/>
      <c r="K255" s="967"/>
      <c r="L255" s="967"/>
      <c r="M255" s="967"/>
    </row>
    <row r="256" spans="1:13" ht="12.75">
      <c r="A256" s="967"/>
      <c r="B256" s="967"/>
      <c r="C256" s="967"/>
      <c r="D256" s="967"/>
      <c r="E256" s="968"/>
      <c r="F256" s="968"/>
      <c r="G256" s="968"/>
      <c r="H256" s="968"/>
      <c r="I256" s="968"/>
      <c r="J256" s="967"/>
      <c r="K256" s="967"/>
      <c r="L256" s="967"/>
      <c r="M256" s="967"/>
    </row>
  </sheetData>
  <sheetProtection password="81B0" sheet="1" objects="1" scenarios="1"/>
  <mergeCells count="6">
    <mergeCell ref="E110:F110"/>
    <mergeCell ref="E114:F114"/>
    <mergeCell ref="I12:I14"/>
    <mergeCell ref="E17:E18"/>
    <mergeCell ref="F17:F18"/>
    <mergeCell ref="G108:H108"/>
  </mergeCells>
  <conditionalFormatting sqref="G107:H107 B107">
    <cfRule type="cellIs" priority="18" dxfId="80" operator="equal" stopIfTrue="1">
      <formula>0</formula>
    </cfRule>
  </conditionalFormatting>
  <conditionalFormatting sqref="I114 E110">
    <cfRule type="cellIs" priority="17" dxfId="78" operator="equal" stopIfTrue="1">
      <formula>0</formula>
    </cfRule>
  </conditionalFormatting>
  <conditionalFormatting sqref="E114:F114">
    <cfRule type="cellIs" priority="16" dxfId="78" operator="equal" stopIfTrue="1">
      <formula>0</formula>
    </cfRule>
  </conditionalFormatting>
  <conditionalFormatting sqref="E15">
    <cfRule type="cellIs" priority="11" dxfId="9" operator="equal" stopIfTrue="1">
      <formula>98</formula>
    </cfRule>
    <cfRule type="cellIs" priority="12" dxfId="8" operator="equal" stopIfTrue="1">
      <formula>96</formula>
    </cfRule>
    <cfRule type="cellIs" priority="13" dxfId="4" operator="equal" stopIfTrue="1">
      <formula>42</formula>
    </cfRule>
    <cfRule type="cellIs" priority="14" dxfId="5" operator="equal" stopIfTrue="1">
      <formula>97</formula>
    </cfRule>
    <cfRule type="cellIs" priority="15" dxfId="6" operator="equal" stopIfTrue="1">
      <formula>33</formula>
    </cfRule>
  </conditionalFormatting>
  <conditionalFormatting sqref="F15">
    <cfRule type="cellIs" priority="6" dxfId="6" operator="equal" stopIfTrue="1">
      <formula>"Чужди средства"</formula>
    </cfRule>
    <cfRule type="cellIs" priority="7" dxfId="5" operator="equal" stopIfTrue="1">
      <formula>"СЕС - ДМП"</formula>
    </cfRule>
    <cfRule type="cellIs" priority="8" dxfId="4" operator="equal" stopIfTrue="1">
      <formula>"СЕС - РА"</formula>
    </cfRule>
    <cfRule type="cellIs" priority="9" dxfId="8" operator="equal" stopIfTrue="1">
      <formula>"СЕС - ДЕС"</formula>
    </cfRule>
    <cfRule type="cellIs" priority="10" dxfId="9" operator="equal" stopIfTrue="1">
      <formula>"СЕС - КСФ"</formula>
    </cfRule>
  </conditionalFormatting>
  <conditionalFormatting sqref="B105">
    <cfRule type="cellIs" priority="5" dxfId="65" operator="notEqual" stopIfTrue="1">
      <formula>0</formula>
    </cfRule>
  </conditionalFormatting>
  <conditionalFormatting sqref="E65:I65">
    <cfRule type="cellIs" priority="20" dxfId="125" operator="notEqual" stopIfTrue="1">
      <formula>0</formula>
    </cfRule>
  </conditionalFormatting>
  <conditionalFormatting sqref="E105:I105">
    <cfRule type="cellIs" priority="19" dxfId="125" operator="notEqual" stopIfTrue="1">
      <formula>0</formula>
    </cfRule>
  </conditionalFormatting>
  <conditionalFormatting sqref="I11">
    <cfRule type="cellIs" priority="1" dxfId="126" operator="between" stopIfTrue="1">
      <formula>1000000000000</formula>
      <formula>9999999999999990</formula>
    </cfRule>
    <cfRule type="cellIs" priority="2" dxfId="127" operator="between" stopIfTrue="1">
      <formula>10000000000</formula>
      <formula>999999999999</formula>
    </cfRule>
    <cfRule type="cellIs" priority="3" dxfId="128" operator="between" stopIfTrue="1">
      <formula>1000000</formula>
      <formula>99999999</formula>
    </cfRule>
    <cfRule type="cellIs" priority="4" dxfId="12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landscape" paperSize="9" scale="5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2">
      <selection activeCell="D4" sqref="D4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327</v>
      </c>
      <c r="B1" s="2" t="s">
        <v>328</v>
      </c>
      <c r="C1" s="2" t="s">
        <v>329</v>
      </c>
      <c r="D1" s="3" t="s">
        <v>330</v>
      </c>
      <c r="E1" s="2" t="s">
        <v>331</v>
      </c>
      <c r="F1" s="2" t="s">
        <v>332</v>
      </c>
      <c r="G1" s="2" t="s">
        <v>332</v>
      </c>
      <c r="H1" s="2" t="s">
        <v>332</v>
      </c>
      <c r="I1" s="2" t="s">
        <v>332</v>
      </c>
      <c r="J1" s="2" t="s">
        <v>332</v>
      </c>
      <c r="K1" s="2" t="s">
        <v>332</v>
      </c>
      <c r="L1" s="2" t="s">
        <v>332</v>
      </c>
      <c r="M1" s="4" t="s">
        <v>261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35" t="s">
        <v>86</v>
      </c>
      <c r="C3" s="106">
        <v>2022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606" t="s">
        <v>990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1205</v>
      </c>
      <c r="F5" s="103" t="s">
        <v>1205</v>
      </c>
      <c r="G5" s="103" t="s">
        <v>1205</v>
      </c>
      <c r="H5" s="103" t="s">
        <v>1205</v>
      </c>
      <c r="I5" s="103" t="s">
        <v>1205</v>
      </c>
      <c r="J5" s="103" t="s">
        <v>1205</v>
      </c>
      <c r="K5" s="103" t="s">
        <v>1205</v>
      </c>
      <c r="L5" s="103" t="s">
        <v>1205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1205</v>
      </c>
      <c r="G6" s="103" t="s">
        <v>1205</v>
      </c>
      <c r="H6" s="103" t="s">
        <v>1205</v>
      </c>
      <c r="I6" s="103" t="s">
        <v>1205</v>
      </c>
      <c r="J6" s="103" t="s">
        <v>1205</v>
      </c>
      <c r="K6" s="103" t="s">
        <v>1205</v>
      </c>
      <c r="L6" s="103" t="s">
        <v>1205</v>
      </c>
      <c r="M6" s="7">
        <v>1</v>
      </c>
      <c r="N6" s="108"/>
    </row>
    <row r="7" spans="2:14" ht="15.75" customHeight="1">
      <c r="B7" s="1715" t="str">
        <f>VLOOKUP(E15,SMETKA,2,FALSE)</f>
        <v>ОТЧЕТНИ ДАННИ ПО ЕБК ЗА СМЕТКИТЕ ЗА СРЕДСТВАТА ОТ ЕВРОПЕЙСКИЯ СЪЮЗ - РА</v>
      </c>
      <c r="C7" s="1716"/>
      <c r="D7" s="1716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1206</v>
      </c>
      <c r="F8" s="113" t="s">
        <v>46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17"/>
      <c r="C9" s="1718"/>
      <c r="D9" s="1719"/>
      <c r="E9" s="115">
        <f>DATE($C$3,1,1)</f>
        <v>44562</v>
      </c>
      <c r="F9" s="116">
        <v>44592</v>
      </c>
      <c r="G9" s="113"/>
      <c r="H9" s="1369"/>
      <c r="I9" s="1779"/>
      <c r="J9" s="1780"/>
      <c r="K9" s="113"/>
      <c r="L9" s="113"/>
      <c r="M9" s="7">
        <v>1</v>
      </c>
      <c r="N9" s="108"/>
    </row>
    <row r="10" spans="2:14" ht="15">
      <c r="B10" s="117" t="s">
        <v>10</v>
      </c>
      <c r="C10" s="103"/>
      <c r="D10" s="104"/>
      <c r="E10" s="113"/>
      <c r="F10" s="1545" t="str">
        <f>VLOOKUP(F9,DateName,2,FALSE)</f>
        <v>януари</v>
      </c>
      <c r="G10" s="113"/>
      <c r="H10" s="114"/>
      <c r="I10" s="1781" t="s">
        <v>179</v>
      </c>
      <c r="J10" s="1781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82"/>
      <c r="J11" s="1782"/>
      <c r="K11" s="113"/>
      <c r="L11" s="113"/>
      <c r="M11" s="7">
        <v>1</v>
      </c>
      <c r="N11" s="108"/>
    </row>
    <row r="12" spans="2:14" ht="27" customHeight="1">
      <c r="B12" s="1720" t="str">
        <f>VLOOKUP(F12,PRBK,2,FALSE)</f>
        <v>Момчилград</v>
      </c>
      <c r="C12" s="1721"/>
      <c r="D12" s="1722"/>
      <c r="E12" s="118" t="s">
        <v>173</v>
      </c>
      <c r="F12" s="1529" t="s">
        <v>1812</v>
      </c>
      <c r="G12" s="113"/>
      <c r="H12" s="114"/>
      <c r="I12" s="1782"/>
      <c r="J12" s="1782"/>
      <c r="K12" s="113"/>
      <c r="L12" s="113"/>
      <c r="M12" s="7">
        <v>1</v>
      </c>
      <c r="N12" s="108"/>
    </row>
    <row r="13" spans="2:14" ht="18" customHeight="1">
      <c r="B13" s="119" t="s">
        <v>11</v>
      </c>
      <c r="C13" s="103"/>
      <c r="D13" s="104"/>
      <c r="E13" s="120"/>
      <c r="F13" s="114"/>
      <c r="G13" s="114" t="s">
        <v>1205</v>
      </c>
      <c r="H13" s="121"/>
      <c r="I13" s="122"/>
      <c r="J13" s="123"/>
      <c r="K13" s="123" t="s">
        <v>1205</v>
      </c>
      <c r="L13" s="123" t="s">
        <v>1205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4" t="s">
        <v>102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46" t="str">
        <f>CONCATENATE("Бланка версия ",$C$4," от ",$C$3,"г.")</f>
        <v>Бланка версия 1.01 от 2022г.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1207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103</v>
      </c>
      <c r="E19" s="1689" t="str">
        <f>CONCATENATE("Уточнен план ",$C$3," - ПРИХОДИ")</f>
        <v>Уточнен план 2022 - ПРИХОДИ</v>
      </c>
      <c r="F19" s="1690"/>
      <c r="G19" s="1690"/>
      <c r="H19" s="1691"/>
      <c r="I19" s="1695" t="str">
        <f>CONCATENATE("Отчет ",$C$3," - ПРИХОДИ")</f>
        <v>Отчет 2022 - ПРИХОДИ</v>
      </c>
      <c r="J19" s="1696"/>
      <c r="K19" s="1696"/>
      <c r="L19" s="1697"/>
      <c r="M19" s="7">
        <v>1</v>
      </c>
      <c r="N19" s="108"/>
    </row>
    <row r="20" spans="2:14" ht="49.5" customHeight="1">
      <c r="B20" s="134" t="s">
        <v>2052</v>
      </c>
      <c r="C20" s="135" t="s">
        <v>1208</v>
      </c>
      <c r="D20" s="136" t="s">
        <v>104</v>
      </c>
      <c r="E20" s="137" t="s">
        <v>174</v>
      </c>
      <c r="F20" s="1361" t="s">
        <v>14</v>
      </c>
      <c r="G20" s="1362" t="s">
        <v>15</v>
      </c>
      <c r="H20" s="1363" t="s">
        <v>13</v>
      </c>
      <c r="I20" s="1542" t="s">
        <v>175</v>
      </c>
      <c r="J20" s="1543" t="s">
        <v>176</v>
      </c>
      <c r="K20" s="1544" t="s">
        <v>177</v>
      </c>
      <c r="L20" s="1370" t="s">
        <v>178</v>
      </c>
      <c r="M20" s="7">
        <v>1</v>
      </c>
      <c r="N20" s="138"/>
    </row>
    <row r="21" spans="2:14" ht="18.75">
      <c r="B21" s="139"/>
      <c r="C21" s="140"/>
      <c r="D21" s="141" t="s">
        <v>1209</v>
      </c>
      <c r="E21" s="142" t="s">
        <v>333</v>
      </c>
      <c r="F21" s="143" t="s">
        <v>334</v>
      </c>
      <c r="G21" s="144" t="s">
        <v>1056</v>
      </c>
      <c r="H21" s="145" t="s">
        <v>1057</v>
      </c>
      <c r="I21" s="143" t="s">
        <v>1036</v>
      </c>
      <c r="J21" s="144" t="s">
        <v>79</v>
      </c>
      <c r="K21" s="145" t="s">
        <v>80</v>
      </c>
      <c r="L21" s="1371" t="s">
        <v>81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13" t="s">
        <v>1210</v>
      </c>
      <c r="D22" s="1714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1211</v>
      </c>
      <c r="E23" s="281">
        <f>F23+G23+H23</f>
        <v>0</v>
      </c>
      <c r="F23" s="481">
        <v>0</v>
      </c>
      <c r="G23" s="482">
        <v>0</v>
      </c>
      <c r="H23" s="154">
        <v>0</v>
      </c>
      <c r="I23" s="481">
        <v>0</v>
      </c>
      <c r="J23" s="482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980</v>
      </c>
      <c r="E24" s="295">
        <f>F24+G24+H24</f>
        <v>0</v>
      </c>
      <c r="F24" s="483">
        <v>0</v>
      </c>
      <c r="G24" s="484">
        <v>0</v>
      </c>
      <c r="H24" s="160">
        <v>0</v>
      </c>
      <c r="I24" s="483">
        <v>0</v>
      </c>
      <c r="J24" s="484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981</v>
      </c>
      <c r="E25" s="295">
        <f>F25+G25+H25</f>
        <v>0</v>
      </c>
      <c r="F25" s="483">
        <v>0</v>
      </c>
      <c r="G25" s="159"/>
      <c r="H25" s="160">
        <v>0</v>
      </c>
      <c r="I25" s="483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982</v>
      </c>
      <c r="E26" s="295">
        <f>F26+G26+H26</f>
        <v>0</v>
      </c>
      <c r="F26" s="483">
        <v>0</v>
      </c>
      <c r="G26" s="484">
        <v>0</v>
      </c>
      <c r="H26" s="160">
        <v>0</v>
      </c>
      <c r="I26" s="483">
        <v>0</v>
      </c>
      <c r="J26" s="484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0.75" customHeight="1">
      <c r="A27" s="14">
        <v>21</v>
      </c>
      <c r="B27" s="149"/>
      <c r="C27" s="162">
        <v>109</v>
      </c>
      <c r="D27" s="163" t="s">
        <v>983</v>
      </c>
      <c r="E27" s="314">
        <f>F27+G27+H27</f>
        <v>0</v>
      </c>
      <c r="F27" s="1427">
        <v>0</v>
      </c>
      <c r="G27" s="1428">
        <v>0</v>
      </c>
      <c r="H27" s="166">
        <v>0</v>
      </c>
      <c r="I27" s="1427">
        <v>0</v>
      </c>
      <c r="J27" s="1428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13" t="s">
        <v>1212</v>
      </c>
      <c r="D28" s="1714"/>
      <c r="E28" s="1330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30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1213</v>
      </c>
      <c r="E29" s="281">
        <f aca="true" t="shared" si="3" ref="E29:E95">F29+G29+H29</f>
        <v>0</v>
      </c>
      <c r="F29" s="481">
        <v>0</v>
      </c>
      <c r="G29" s="482">
        <v>0</v>
      </c>
      <c r="H29" s="154">
        <v>0</v>
      </c>
      <c r="I29" s="481">
        <v>0</v>
      </c>
      <c r="J29" s="482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285</v>
      </c>
      <c r="E30" s="295">
        <f t="shared" si="3"/>
        <v>0</v>
      </c>
      <c r="F30" s="483">
        <v>0</v>
      </c>
      <c r="G30" s="484">
        <v>0</v>
      </c>
      <c r="H30" s="160">
        <v>0</v>
      </c>
      <c r="I30" s="483">
        <v>0</v>
      </c>
      <c r="J30" s="484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286</v>
      </c>
      <c r="E31" s="295">
        <f t="shared" si="3"/>
        <v>0</v>
      </c>
      <c r="F31" s="483">
        <v>0</v>
      </c>
      <c r="G31" s="484">
        <v>0</v>
      </c>
      <c r="H31" s="160">
        <v>0</v>
      </c>
      <c r="I31" s="483">
        <v>0</v>
      </c>
      <c r="J31" s="484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287</v>
      </c>
      <c r="E32" s="287">
        <f t="shared" si="3"/>
        <v>0</v>
      </c>
      <c r="F32" s="485">
        <v>0</v>
      </c>
      <c r="G32" s="486">
        <v>0</v>
      </c>
      <c r="H32" s="175">
        <v>0</v>
      </c>
      <c r="I32" s="485">
        <v>0</v>
      </c>
      <c r="J32" s="486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13" t="s">
        <v>288</v>
      </c>
      <c r="D33" s="1714"/>
      <c r="E33" s="1330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30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289</v>
      </c>
      <c r="E34" s="281">
        <f t="shared" si="3"/>
        <v>0</v>
      </c>
      <c r="F34" s="481">
        <v>0</v>
      </c>
      <c r="G34" s="482">
        <v>0</v>
      </c>
      <c r="H34" s="154">
        <v>0</v>
      </c>
      <c r="I34" s="481">
        <v>0</v>
      </c>
      <c r="J34" s="482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290</v>
      </c>
      <c r="E35" s="295">
        <f t="shared" si="3"/>
        <v>0</v>
      </c>
      <c r="F35" s="483">
        <v>0</v>
      </c>
      <c r="G35" s="484">
        <v>0</v>
      </c>
      <c r="H35" s="160">
        <v>0</v>
      </c>
      <c r="I35" s="483">
        <v>0</v>
      </c>
      <c r="J35" s="484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105</v>
      </c>
      <c r="E36" s="295">
        <f t="shared" si="3"/>
        <v>0</v>
      </c>
      <c r="F36" s="483">
        <v>0</v>
      </c>
      <c r="G36" s="484">
        <v>0</v>
      </c>
      <c r="H36" s="160">
        <v>0</v>
      </c>
      <c r="I36" s="483">
        <v>0</v>
      </c>
      <c r="J36" s="484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984</v>
      </c>
      <c r="E37" s="295">
        <f t="shared" si="3"/>
        <v>0</v>
      </c>
      <c r="F37" s="483">
        <v>0</v>
      </c>
      <c r="G37" s="484">
        <v>0</v>
      </c>
      <c r="H37" s="160">
        <v>0</v>
      </c>
      <c r="I37" s="483">
        <v>0</v>
      </c>
      <c r="J37" s="484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1060</v>
      </c>
      <c r="E38" s="287">
        <f t="shared" si="3"/>
        <v>0</v>
      </c>
      <c r="F38" s="485">
        <v>0</v>
      </c>
      <c r="G38" s="486">
        <v>0</v>
      </c>
      <c r="H38" s="175">
        <v>0</v>
      </c>
      <c r="I38" s="485">
        <v>0</v>
      </c>
      <c r="J38" s="486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13" t="s">
        <v>283</v>
      </c>
      <c r="D39" s="1714"/>
      <c r="E39" s="1330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30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291</v>
      </c>
      <c r="E40" s="281">
        <f t="shared" si="3"/>
        <v>0</v>
      </c>
      <c r="F40" s="481">
        <v>0</v>
      </c>
      <c r="G40" s="482">
        <v>0</v>
      </c>
      <c r="H40" s="154">
        <v>0</v>
      </c>
      <c r="I40" s="481">
        <v>0</v>
      </c>
      <c r="J40" s="482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292</v>
      </c>
      <c r="E41" s="295">
        <f t="shared" si="3"/>
        <v>0</v>
      </c>
      <c r="F41" s="483">
        <v>0</v>
      </c>
      <c r="G41" s="484">
        <v>0</v>
      </c>
      <c r="H41" s="160">
        <v>0</v>
      </c>
      <c r="I41" s="483">
        <v>0</v>
      </c>
      <c r="J41" s="484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293</v>
      </c>
      <c r="E42" s="295">
        <f t="shared" si="3"/>
        <v>0</v>
      </c>
      <c r="F42" s="483">
        <v>0</v>
      </c>
      <c r="G42" s="484">
        <v>0</v>
      </c>
      <c r="H42" s="160">
        <v>0</v>
      </c>
      <c r="I42" s="483">
        <v>0</v>
      </c>
      <c r="J42" s="484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294</v>
      </c>
      <c r="E43" s="295">
        <f>F43+G43+H43</f>
        <v>0</v>
      </c>
      <c r="F43" s="483">
        <v>0</v>
      </c>
      <c r="G43" s="484">
        <v>0</v>
      </c>
      <c r="H43" s="160">
        <v>0</v>
      </c>
      <c r="I43" s="483">
        <v>0</v>
      </c>
      <c r="J43" s="484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82</v>
      </c>
      <c r="E44" s="295">
        <f>F44+G44+H44</f>
        <v>0</v>
      </c>
      <c r="F44" s="483">
        <v>0</v>
      </c>
      <c r="G44" s="484">
        <v>0</v>
      </c>
      <c r="H44" s="160">
        <v>0</v>
      </c>
      <c r="I44" s="483">
        <v>0</v>
      </c>
      <c r="J44" s="484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83</v>
      </c>
      <c r="E45" s="295">
        <f>F45+G45+H45</f>
        <v>0</v>
      </c>
      <c r="F45" s="483">
        <v>0</v>
      </c>
      <c r="G45" s="484">
        <v>0</v>
      </c>
      <c r="H45" s="160">
        <v>0</v>
      </c>
      <c r="I45" s="483">
        <v>0</v>
      </c>
      <c r="J45" s="484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106</v>
      </c>
      <c r="E46" s="287">
        <f t="shared" si="3"/>
        <v>0</v>
      </c>
      <c r="F46" s="485">
        <v>0</v>
      </c>
      <c r="G46" s="486">
        <v>0</v>
      </c>
      <c r="H46" s="175">
        <v>0</v>
      </c>
      <c r="I46" s="485">
        <v>0</v>
      </c>
      <c r="J46" s="486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295</v>
      </c>
      <c r="D47" s="183"/>
      <c r="E47" s="1330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30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296</v>
      </c>
      <c r="E48" s="281">
        <f t="shared" si="3"/>
        <v>0</v>
      </c>
      <c r="F48" s="481">
        <v>0</v>
      </c>
      <c r="G48" s="482">
        <v>0</v>
      </c>
      <c r="H48" s="154">
        <v>0</v>
      </c>
      <c r="I48" s="481">
        <v>0</v>
      </c>
      <c r="J48" s="482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297</v>
      </c>
      <c r="E49" s="295">
        <f t="shared" si="3"/>
        <v>0</v>
      </c>
      <c r="F49" s="483">
        <v>0</v>
      </c>
      <c r="G49" s="484">
        <v>0</v>
      </c>
      <c r="H49" s="160">
        <v>0</v>
      </c>
      <c r="I49" s="483">
        <v>0</v>
      </c>
      <c r="J49" s="484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298</v>
      </c>
      <c r="E50" s="295">
        <f t="shared" si="3"/>
        <v>0</v>
      </c>
      <c r="F50" s="483">
        <v>0</v>
      </c>
      <c r="G50" s="484">
        <v>0</v>
      </c>
      <c r="H50" s="160">
        <v>0</v>
      </c>
      <c r="I50" s="483">
        <v>0</v>
      </c>
      <c r="J50" s="484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299</v>
      </c>
      <c r="E51" s="287">
        <f t="shared" si="3"/>
        <v>0</v>
      </c>
      <c r="F51" s="485">
        <v>0</v>
      </c>
      <c r="G51" s="486">
        <v>0</v>
      </c>
      <c r="H51" s="175">
        <v>0</v>
      </c>
      <c r="I51" s="485">
        <v>0</v>
      </c>
      <c r="J51" s="486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300</v>
      </c>
      <c r="D52" s="183"/>
      <c r="E52" s="1330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30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301</v>
      </c>
      <c r="E53" s="281">
        <f t="shared" si="3"/>
        <v>0</v>
      </c>
      <c r="F53" s="481">
        <v>0</v>
      </c>
      <c r="G53" s="1558"/>
      <c r="H53" s="154">
        <v>0</v>
      </c>
      <c r="I53" s="481">
        <v>0</v>
      </c>
      <c r="J53" s="1558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302</v>
      </c>
      <c r="E54" s="295">
        <f t="shared" si="3"/>
        <v>0</v>
      </c>
      <c r="F54" s="483">
        <v>0</v>
      </c>
      <c r="G54" s="1559"/>
      <c r="H54" s="160">
        <v>0</v>
      </c>
      <c r="I54" s="483">
        <v>0</v>
      </c>
      <c r="J54" s="1559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303</v>
      </c>
      <c r="E55" s="295">
        <f t="shared" si="3"/>
        <v>0</v>
      </c>
      <c r="F55" s="483">
        <v>0</v>
      </c>
      <c r="G55" s="1559"/>
      <c r="H55" s="160">
        <v>0</v>
      </c>
      <c r="I55" s="483">
        <v>0</v>
      </c>
      <c r="J55" s="1559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304</v>
      </c>
      <c r="E56" s="295">
        <f t="shared" si="3"/>
        <v>0</v>
      </c>
      <c r="F56" s="483">
        <v>0</v>
      </c>
      <c r="G56" s="1559"/>
      <c r="H56" s="160">
        <v>0</v>
      </c>
      <c r="I56" s="483">
        <v>0</v>
      </c>
      <c r="J56" s="1559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305</v>
      </c>
      <c r="E57" s="287">
        <f t="shared" si="3"/>
        <v>0</v>
      </c>
      <c r="F57" s="485">
        <v>0</v>
      </c>
      <c r="G57" s="1560"/>
      <c r="H57" s="175">
        <v>0</v>
      </c>
      <c r="I57" s="485">
        <v>0</v>
      </c>
      <c r="J57" s="1560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306</v>
      </c>
      <c r="D58" s="183"/>
      <c r="E58" s="1330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30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307</v>
      </c>
      <c r="E59" s="281">
        <f t="shared" si="3"/>
        <v>0</v>
      </c>
      <c r="F59" s="481">
        <v>0</v>
      </c>
      <c r="G59" s="482">
        <v>0</v>
      </c>
      <c r="H59" s="154">
        <v>0</v>
      </c>
      <c r="I59" s="481">
        <v>0</v>
      </c>
      <c r="J59" s="482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308</v>
      </c>
      <c r="E60" s="287">
        <f t="shared" si="3"/>
        <v>0</v>
      </c>
      <c r="F60" s="485">
        <v>0</v>
      </c>
      <c r="G60" s="486">
        <v>0</v>
      </c>
      <c r="H60" s="175">
        <v>0</v>
      </c>
      <c r="I60" s="485">
        <v>0</v>
      </c>
      <c r="J60" s="486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309</v>
      </c>
      <c r="D61" s="183"/>
      <c r="E61" s="1330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30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310</v>
      </c>
      <c r="E62" s="281">
        <f t="shared" si="3"/>
        <v>0</v>
      </c>
      <c r="F62" s="484">
        <v>0</v>
      </c>
      <c r="G62" s="484">
        <v>0</v>
      </c>
      <c r="H62" s="154">
        <v>0</v>
      </c>
      <c r="I62" s="484">
        <v>0</v>
      </c>
      <c r="J62" s="484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311</v>
      </c>
      <c r="E63" s="287">
        <f t="shared" si="3"/>
        <v>0</v>
      </c>
      <c r="F63" s="484">
        <v>0</v>
      </c>
      <c r="G63" s="484">
        <v>0</v>
      </c>
      <c r="H63" s="175">
        <v>0</v>
      </c>
      <c r="I63" s="484">
        <v>0</v>
      </c>
      <c r="J63" s="484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312</v>
      </c>
      <c r="D64" s="183"/>
      <c r="E64" s="1330">
        <f t="shared" si="3"/>
        <v>0</v>
      </c>
      <c r="F64" s="1424">
        <v>0</v>
      </c>
      <c r="G64" s="1425">
        <v>0</v>
      </c>
      <c r="H64" s="1426">
        <v>0</v>
      </c>
      <c r="I64" s="1424">
        <v>0</v>
      </c>
      <c r="J64" s="1425">
        <v>0</v>
      </c>
      <c r="K64" s="1426">
        <v>0</v>
      </c>
      <c r="L64" s="1330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313</v>
      </c>
      <c r="D65" s="183"/>
      <c r="E65" s="1330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30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314</v>
      </c>
      <c r="E66" s="281">
        <f t="shared" si="3"/>
        <v>0</v>
      </c>
      <c r="F66" s="484">
        <v>0</v>
      </c>
      <c r="G66" s="484">
        <v>0</v>
      </c>
      <c r="H66" s="154">
        <v>0</v>
      </c>
      <c r="I66" s="484">
        <v>0</v>
      </c>
      <c r="J66" s="484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865</v>
      </c>
      <c r="E67" s="295">
        <f t="shared" si="3"/>
        <v>0</v>
      </c>
      <c r="F67" s="484">
        <v>0</v>
      </c>
      <c r="G67" s="484">
        <v>0</v>
      </c>
      <c r="H67" s="160">
        <v>0</v>
      </c>
      <c r="I67" s="484">
        <v>0</v>
      </c>
      <c r="J67" s="484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315</v>
      </c>
      <c r="E68" s="295">
        <f t="shared" si="3"/>
        <v>0</v>
      </c>
      <c r="F68" s="484">
        <v>0</v>
      </c>
      <c r="G68" s="484">
        <v>0</v>
      </c>
      <c r="H68" s="160">
        <v>0</v>
      </c>
      <c r="I68" s="484">
        <v>0</v>
      </c>
      <c r="J68" s="484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985</v>
      </c>
      <c r="E69" s="295">
        <f t="shared" si="3"/>
        <v>0</v>
      </c>
      <c r="F69" s="484">
        <v>0</v>
      </c>
      <c r="G69" s="484">
        <v>0</v>
      </c>
      <c r="H69" s="160">
        <v>0</v>
      </c>
      <c r="I69" s="484">
        <v>0</v>
      </c>
      <c r="J69" s="484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316</v>
      </c>
      <c r="E70" s="295">
        <f t="shared" si="3"/>
        <v>0</v>
      </c>
      <c r="F70" s="484">
        <v>0</v>
      </c>
      <c r="G70" s="484">
        <v>0</v>
      </c>
      <c r="H70" s="160">
        <v>0</v>
      </c>
      <c r="I70" s="484">
        <v>0</v>
      </c>
      <c r="J70" s="484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317</v>
      </c>
      <c r="E71" s="287">
        <f t="shared" si="3"/>
        <v>0</v>
      </c>
      <c r="F71" s="484">
        <v>0</v>
      </c>
      <c r="G71" s="484">
        <v>0</v>
      </c>
      <c r="H71" s="175">
        <v>0</v>
      </c>
      <c r="I71" s="484">
        <v>0</v>
      </c>
      <c r="J71" s="484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1622</v>
      </c>
      <c r="D72" s="183"/>
      <c r="E72" s="1330">
        <f t="shared" si="3"/>
        <v>0</v>
      </c>
      <c r="F72" s="1424">
        <v>0</v>
      </c>
      <c r="G72" s="1425">
        <v>0</v>
      </c>
      <c r="H72" s="1426">
        <v>0</v>
      </c>
      <c r="I72" s="1424">
        <v>0</v>
      </c>
      <c r="J72" s="1425">
        <v>0</v>
      </c>
      <c r="K72" s="1426">
        <v>0</v>
      </c>
      <c r="L72" s="1330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318</v>
      </c>
      <c r="D73" s="183"/>
      <c r="E73" s="1330">
        <f t="shared" si="3"/>
        <v>0</v>
      </c>
      <c r="F73" s="1424">
        <v>0</v>
      </c>
      <c r="G73" s="189"/>
      <c r="H73" s="1426">
        <v>0</v>
      </c>
      <c r="I73" s="1424">
        <v>0</v>
      </c>
      <c r="J73" s="189"/>
      <c r="K73" s="1426">
        <v>0</v>
      </c>
      <c r="L73" s="1330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319</v>
      </c>
      <c r="D74" s="183"/>
      <c r="E74" s="1330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30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320</v>
      </c>
      <c r="E75" s="281">
        <f t="shared" si="3"/>
        <v>0</v>
      </c>
      <c r="F75" s="483">
        <v>0</v>
      </c>
      <c r="G75" s="153"/>
      <c r="H75" s="154">
        <v>0</v>
      </c>
      <c r="I75" s="483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321</v>
      </c>
      <c r="E76" s="295">
        <f t="shared" si="3"/>
        <v>0</v>
      </c>
      <c r="F76" s="483">
        <v>0</v>
      </c>
      <c r="G76" s="484">
        <v>0</v>
      </c>
      <c r="H76" s="160">
        <v>0</v>
      </c>
      <c r="I76" s="483">
        <v>0</v>
      </c>
      <c r="J76" s="484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322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323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324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325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1256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1257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1258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1259</v>
      </c>
      <c r="E84" s="295">
        <f t="shared" si="3"/>
        <v>0</v>
      </c>
      <c r="F84" s="483">
        <v>0</v>
      </c>
      <c r="G84" s="484">
        <v>0</v>
      </c>
      <c r="H84" s="160">
        <v>0</v>
      </c>
      <c r="I84" s="483">
        <v>0</v>
      </c>
      <c r="J84" s="484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1260</v>
      </c>
      <c r="E85" s="295">
        <f t="shared" si="3"/>
        <v>0</v>
      </c>
      <c r="F85" s="483">
        <v>0</v>
      </c>
      <c r="G85" s="159"/>
      <c r="H85" s="160">
        <v>0</v>
      </c>
      <c r="I85" s="483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1261</v>
      </c>
      <c r="E86" s="295">
        <f t="shared" si="3"/>
        <v>0</v>
      </c>
      <c r="F86" s="483">
        <v>0</v>
      </c>
      <c r="G86" s="159"/>
      <c r="H86" s="160">
        <v>0</v>
      </c>
      <c r="I86" s="483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573"/>
      <c r="B87" s="192"/>
      <c r="C87" s="156">
        <v>2417</v>
      </c>
      <c r="D87" s="622" t="s">
        <v>896</v>
      </c>
      <c r="E87" s="295">
        <f t="shared" si="3"/>
        <v>0</v>
      </c>
      <c r="F87" s="483">
        <v>0</v>
      </c>
      <c r="G87" s="159"/>
      <c r="H87" s="160">
        <v>0</v>
      </c>
      <c r="I87" s="483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1262</v>
      </c>
      <c r="E88" s="295">
        <f t="shared" si="3"/>
        <v>0</v>
      </c>
      <c r="F88" s="483">
        <v>0</v>
      </c>
      <c r="G88" s="159"/>
      <c r="H88" s="160">
        <v>0</v>
      </c>
      <c r="I88" s="483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1263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1264</v>
      </c>
      <c r="D90" s="183"/>
      <c r="E90" s="1330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30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1265</v>
      </c>
      <c r="E91" s="281">
        <f t="shared" si="3"/>
        <v>0</v>
      </c>
      <c r="F91" s="152"/>
      <c r="G91" s="1604"/>
      <c r="H91" s="154">
        <v>0</v>
      </c>
      <c r="I91" s="152"/>
      <c r="J91" s="1604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343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344</v>
      </c>
      <c r="D93" s="183"/>
      <c r="E93" s="1330">
        <f t="shared" si="3"/>
        <v>0</v>
      </c>
      <c r="F93" s="1424">
        <v>0</v>
      </c>
      <c r="G93" s="1425">
        <v>0</v>
      </c>
      <c r="H93" s="1426">
        <v>0</v>
      </c>
      <c r="I93" s="1424">
        <v>0</v>
      </c>
      <c r="J93" s="1425">
        <v>0</v>
      </c>
      <c r="K93" s="1426">
        <v>0</v>
      </c>
      <c r="L93" s="1330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345</v>
      </c>
      <c r="D94" s="183"/>
      <c r="E94" s="1330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30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346</v>
      </c>
      <c r="E95" s="281">
        <f t="shared" si="3"/>
        <v>0</v>
      </c>
      <c r="F95" s="483">
        <v>0</v>
      </c>
      <c r="G95" s="153"/>
      <c r="H95" s="154">
        <v>0</v>
      </c>
      <c r="I95" s="483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347</v>
      </c>
      <c r="E96" s="295">
        <f aca="true" t="shared" si="19" ref="E96:E107">F96+G96+H96</f>
        <v>0</v>
      </c>
      <c r="F96" s="483">
        <v>0</v>
      </c>
      <c r="G96" s="159"/>
      <c r="H96" s="160">
        <v>0</v>
      </c>
      <c r="I96" s="483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348</v>
      </c>
      <c r="E97" s="295">
        <f t="shared" si="19"/>
        <v>0</v>
      </c>
      <c r="F97" s="483">
        <v>0</v>
      </c>
      <c r="G97" s="159"/>
      <c r="H97" s="160">
        <v>0</v>
      </c>
      <c r="I97" s="483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349</v>
      </c>
      <c r="E98" s="295">
        <f t="shared" si="19"/>
        <v>0</v>
      </c>
      <c r="F98" s="483">
        <v>0</v>
      </c>
      <c r="G98" s="159"/>
      <c r="H98" s="160">
        <v>0</v>
      </c>
      <c r="I98" s="483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350</v>
      </c>
      <c r="E99" s="295">
        <f t="shared" si="19"/>
        <v>0</v>
      </c>
      <c r="F99" s="483">
        <v>0</v>
      </c>
      <c r="G99" s="159"/>
      <c r="H99" s="160">
        <v>0</v>
      </c>
      <c r="I99" s="483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351</v>
      </c>
      <c r="E100" s="295">
        <f t="shared" si="19"/>
        <v>0</v>
      </c>
      <c r="F100" s="483">
        <v>0</v>
      </c>
      <c r="G100" s="159"/>
      <c r="H100" s="160">
        <v>0</v>
      </c>
      <c r="I100" s="483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352</v>
      </c>
      <c r="E101" s="295">
        <f t="shared" si="19"/>
        <v>0</v>
      </c>
      <c r="F101" s="483">
        <v>0</v>
      </c>
      <c r="G101" s="159"/>
      <c r="H101" s="160">
        <v>0</v>
      </c>
      <c r="I101" s="483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1269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1270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1271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1272</v>
      </c>
      <c r="E105" s="295">
        <f t="shared" si="19"/>
        <v>0</v>
      </c>
      <c r="F105" s="483">
        <v>0</v>
      </c>
      <c r="G105" s="159"/>
      <c r="H105" s="160">
        <v>0</v>
      </c>
      <c r="I105" s="483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1273</v>
      </c>
      <c r="E106" s="295">
        <f t="shared" si="19"/>
        <v>0</v>
      </c>
      <c r="F106" s="483">
        <v>0</v>
      </c>
      <c r="G106" s="159"/>
      <c r="H106" s="160">
        <v>0</v>
      </c>
      <c r="I106" s="483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1274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1275</v>
      </c>
      <c r="D108" s="183"/>
      <c r="E108" s="1330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30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1276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1277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420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73</v>
      </c>
      <c r="D112" s="183"/>
      <c r="E112" s="1330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30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1278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976</v>
      </c>
      <c r="E114" s="295">
        <f>F114+G114+H114</f>
        <v>0</v>
      </c>
      <c r="F114" s="483">
        <v>0</v>
      </c>
      <c r="G114" s="484">
        <v>0</v>
      </c>
      <c r="H114" s="160">
        <v>0</v>
      </c>
      <c r="I114" s="483">
        <v>0</v>
      </c>
      <c r="J114" s="484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897</v>
      </c>
      <c r="E115" s="295">
        <f>F115+G115+H115</f>
        <v>0</v>
      </c>
      <c r="F115" s="483">
        <v>0</v>
      </c>
      <c r="G115" s="484">
        <v>0</v>
      </c>
      <c r="H115" s="160">
        <v>0</v>
      </c>
      <c r="I115" s="483">
        <v>0</v>
      </c>
      <c r="J115" s="484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74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1279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1280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107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1281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1282</v>
      </c>
      <c r="D121" s="183"/>
      <c r="E121" s="1330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30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1283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1284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1285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108</v>
      </c>
      <c r="D125" s="183"/>
      <c r="E125" s="1330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30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1286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1069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1070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1071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1072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1073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1074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1075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421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1076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1077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1078</v>
      </c>
      <c r="D137" s="183"/>
      <c r="E137" s="1330">
        <f t="shared" si="26"/>
        <v>0</v>
      </c>
      <c r="F137" s="1424">
        <v>0</v>
      </c>
      <c r="G137" s="189"/>
      <c r="H137" s="1426">
        <v>0</v>
      </c>
      <c r="I137" s="1424">
        <v>0</v>
      </c>
      <c r="J137" s="189"/>
      <c r="K137" s="1426">
        <v>0</v>
      </c>
      <c r="L137" s="1330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1079</v>
      </c>
      <c r="D138" s="183"/>
      <c r="E138" s="1330">
        <f t="shared" si="26"/>
        <v>0</v>
      </c>
      <c r="F138" s="1424">
        <v>0</v>
      </c>
      <c r="G138" s="1553">
        <v>0</v>
      </c>
      <c r="H138" s="1426">
        <v>0</v>
      </c>
      <c r="I138" s="1424">
        <v>0</v>
      </c>
      <c r="J138" s="1553">
        <v>0</v>
      </c>
      <c r="K138" s="1426">
        <v>0</v>
      </c>
      <c r="L138" s="1330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492</v>
      </c>
      <c r="D139" s="183"/>
      <c r="E139" s="1330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30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493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494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495</v>
      </c>
      <c r="D142" s="183"/>
      <c r="E142" s="1330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30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109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110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111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112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113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114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115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116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866</v>
      </c>
      <c r="D151" s="183"/>
      <c r="E151" s="1330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30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867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868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869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870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871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872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873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874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422</v>
      </c>
      <c r="D160" s="183"/>
      <c r="E160" s="1330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30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423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117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424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425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426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427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428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429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118</v>
      </c>
      <c r="C169" s="208" t="s">
        <v>1080</v>
      </c>
      <c r="D169" s="209" t="s">
        <v>119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569">
        <v>113</v>
      </c>
      <c r="B170" s="1570"/>
      <c r="C170" s="1569"/>
      <c r="D170" s="1571" t="s">
        <v>875</v>
      </c>
      <c r="E170" s="1556">
        <v>0</v>
      </c>
      <c r="F170" s="1556">
        <v>0</v>
      </c>
      <c r="G170" s="159"/>
      <c r="H170" s="1557">
        <v>0</v>
      </c>
      <c r="I170" s="1556">
        <v>0</v>
      </c>
      <c r="J170" s="159"/>
      <c r="K170" s="1557">
        <v>0</v>
      </c>
      <c r="L170" s="1557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32" t="str">
        <f>$B$7</f>
        <v>ОТЧЕТНИ ДАННИ ПО ЕБК ЗА СМЕТКИТЕ ЗА СРЕДСТВАТА ОТ ЕВРОПЕЙСКИЯ СЪЮЗ - РА</v>
      </c>
      <c r="C174" s="1733"/>
      <c r="D174" s="1733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1206</v>
      </c>
      <c r="F175" s="225" t="s">
        <v>46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29">
        <f>$B$9</f>
        <v>0</v>
      </c>
      <c r="C176" s="1730"/>
      <c r="D176" s="1731"/>
      <c r="E176" s="115">
        <f>$E$9</f>
        <v>44562</v>
      </c>
      <c r="F176" s="226">
        <f>$F$9</f>
        <v>44592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20" t="str">
        <f>$B$12</f>
        <v>Момчилград</v>
      </c>
      <c r="C179" s="1721"/>
      <c r="D179" s="1722"/>
      <c r="E179" s="231" t="s">
        <v>101</v>
      </c>
      <c r="F179" s="232" t="str">
        <f>$F$12</f>
        <v>5906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102</v>
      </c>
      <c r="E181" s="238">
        <f>$E$15</f>
        <v>42</v>
      </c>
      <c r="F181" s="126" t="str">
        <f>$F$15</f>
        <v>СЕС - РА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1207</v>
      </c>
      <c r="I182" s="244"/>
      <c r="J182" s="244"/>
      <c r="K182" s="244"/>
      <c r="L182" s="1331" t="s">
        <v>1207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1081</v>
      </c>
      <c r="E183" s="1689" t="str">
        <f>CONCATENATE("Уточнен план ",$C$3," - РАЗХОДИ - рекапитулация")</f>
        <v>Уточнен план 2022 - РАЗХОДИ - рекапитулация</v>
      </c>
      <c r="F183" s="1690"/>
      <c r="G183" s="1690"/>
      <c r="H183" s="1691"/>
      <c r="I183" s="1698" t="str">
        <f>CONCATENATE("Отчет ",$C$3," - РАЗХОДИ - рекапитулация")</f>
        <v>Отчет 2022 - РАЗХОДИ - рекапитулация</v>
      </c>
      <c r="J183" s="1699"/>
      <c r="K183" s="1699"/>
      <c r="L183" s="1700"/>
      <c r="M183" s="7">
        <v>1</v>
      </c>
      <c r="N183" s="224"/>
    </row>
    <row r="184" spans="2:14" s="10" customFormat="1" ht="44.25" customHeight="1" thickBot="1">
      <c r="B184" s="250" t="s">
        <v>2052</v>
      </c>
      <c r="C184" s="251" t="s">
        <v>1208</v>
      </c>
      <c r="D184" s="252" t="s">
        <v>1412</v>
      </c>
      <c r="E184" s="137" t="str">
        <f aca="true" t="shared" si="40" ref="E184:L185">E20</f>
        <v>Уточнен план                Общо</v>
      </c>
      <c r="F184" s="1361" t="str">
        <f t="shared" si="40"/>
        <v>държавни дейности</v>
      </c>
      <c r="G184" s="1362" t="str">
        <f t="shared" si="40"/>
        <v>местни дейности</v>
      </c>
      <c r="H184" s="1363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1082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27" t="s">
        <v>1083</v>
      </c>
      <c r="D187" s="1728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1084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1085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23" t="s">
        <v>1086</v>
      </c>
      <c r="D190" s="1724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1087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1088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1334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1335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1336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25" t="s">
        <v>353</v>
      </c>
      <c r="D196" s="1726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354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120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82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355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356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84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357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36" t="s">
        <v>358</v>
      </c>
      <c r="D204" s="1737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23" t="s">
        <v>359</v>
      </c>
      <c r="D205" s="1724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360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361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362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363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364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365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366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367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368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369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85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370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12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371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121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463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372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34" t="s">
        <v>430</v>
      </c>
      <c r="D223" s="1735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122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123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124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34" t="s">
        <v>1061</v>
      </c>
      <c r="D227" s="1735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373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374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375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376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377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34" t="s">
        <v>378</v>
      </c>
      <c r="D233" s="1735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464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379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34" t="s">
        <v>380</v>
      </c>
      <c r="D236" s="1735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40" t="s">
        <v>381</v>
      </c>
      <c r="D237" s="1741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40" t="s">
        <v>382</v>
      </c>
      <c r="D238" s="1741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40" t="s">
        <v>580</v>
      </c>
      <c r="D239" s="1741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34" t="s">
        <v>383</v>
      </c>
      <c r="D240" s="1735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876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384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385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386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387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877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388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389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926</v>
      </c>
      <c r="D249" s="672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390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1055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391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581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2.5" customHeight="1">
      <c r="A254" s="40">
        <v>404</v>
      </c>
      <c r="B254" s="291"/>
      <c r="C254" s="285">
        <v>3307</v>
      </c>
      <c r="D254" s="361" t="s">
        <v>979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34" t="s">
        <v>392</v>
      </c>
      <c r="D255" s="1735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34" t="s">
        <v>393</v>
      </c>
      <c r="D256" s="1735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34" t="s">
        <v>394</v>
      </c>
      <c r="D257" s="1735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34" t="s">
        <v>395</v>
      </c>
      <c r="D258" s="1735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396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397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398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399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400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401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34" t="s">
        <v>585</v>
      </c>
      <c r="D265" s="1735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402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403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404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34" t="s">
        <v>582</v>
      </c>
      <c r="D269" s="1735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34" t="s">
        <v>583</v>
      </c>
      <c r="D270" s="1735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40" t="s">
        <v>405</v>
      </c>
      <c r="D271" s="1741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34" t="s">
        <v>431</v>
      </c>
      <c r="D272" s="1735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432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433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38" t="s">
        <v>406</v>
      </c>
      <c r="D275" s="1739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38" t="s">
        <v>407</v>
      </c>
      <c r="D276" s="1739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408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409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1357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1358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1359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1360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1361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38" t="s">
        <v>1362</v>
      </c>
      <c r="D284" s="1739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465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1363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38" t="s">
        <v>1025</v>
      </c>
      <c r="D287" s="1739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34" t="s">
        <v>1026</v>
      </c>
      <c r="D288" s="1735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1027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1028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1029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1030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42" t="s">
        <v>125</v>
      </c>
      <c r="D293" s="1743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1031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1032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1033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44" t="s">
        <v>1034</v>
      </c>
      <c r="D297" s="1735"/>
      <c r="E297" s="310">
        <f aca="true" t="shared" si="76" ref="E297:L297">SUMIF($B$607:$B$12313,$B297,E$607:E$12313)</f>
        <v>0</v>
      </c>
      <c r="F297" s="382">
        <f t="shared" si="76"/>
        <v>0</v>
      </c>
      <c r="G297" s="383">
        <f t="shared" si="76"/>
        <v>0</v>
      </c>
      <c r="H297" s="384">
        <f t="shared" si="76"/>
        <v>0</v>
      </c>
      <c r="I297" s="382">
        <f t="shared" si="76"/>
        <v>0</v>
      </c>
      <c r="J297" s="383">
        <f t="shared" si="76"/>
        <v>0</v>
      </c>
      <c r="K297" s="384">
        <f t="shared" si="76"/>
        <v>0</v>
      </c>
      <c r="L297" s="310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5"/>
      <c r="C298" s="386"/>
      <c r="D298" s="387"/>
      <c r="E298" s="217"/>
      <c r="F298" s="218"/>
      <c r="G298" s="218"/>
      <c r="H298" s="388"/>
      <c r="I298" s="218"/>
      <c r="J298" s="218"/>
      <c r="K298" s="388"/>
      <c r="L298" s="217"/>
      <c r="M298" s="7">
        <f t="shared" si="61"/>
      </c>
      <c r="N298" s="277"/>
    </row>
    <row r="299" spans="1:14" ht="8.25" customHeight="1">
      <c r="A299" s="23">
        <v>822</v>
      </c>
      <c r="B299" s="389"/>
      <c r="C299" s="390"/>
      <c r="D299" s="387"/>
      <c r="E299" s="217"/>
      <c r="F299" s="218"/>
      <c r="G299" s="218"/>
      <c r="H299" s="388"/>
      <c r="I299" s="218"/>
      <c r="J299" s="218"/>
      <c r="K299" s="388"/>
      <c r="L299" s="217"/>
      <c r="M299" s="7">
        <f t="shared" si="61"/>
      </c>
      <c r="N299" s="330"/>
    </row>
    <row r="300" spans="1:14" ht="8.25" customHeight="1">
      <c r="A300" s="23">
        <v>823</v>
      </c>
      <c r="B300" s="389"/>
      <c r="C300" s="390"/>
      <c r="D300" s="387"/>
      <c r="E300" s="217"/>
      <c r="F300" s="218"/>
      <c r="G300" s="218"/>
      <c r="H300" s="388"/>
      <c r="I300" s="218"/>
      <c r="J300" s="218"/>
      <c r="K300" s="388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1" t="s">
        <v>118</v>
      </c>
      <c r="C301" s="392" t="s">
        <v>1080</v>
      </c>
      <c r="D301" s="393" t="s">
        <v>126</v>
      </c>
      <c r="E301" s="394">
        <f aca="true" t="shared" si="77" ref="E301:L301">SUMIF($C$607:$C$12313,$C301,E$607:E$12313)</f>
        <v>0</v>
      </c>
      <c r="F301" s="395">
        <f t="shared" si="77"/>
        <v>0</v>
      </c>
      <c r="G301" s="396">
        <f t="shared" si="77"/>
        <v>0</v>
      </c>
      <c r="H301" s="397">
        <f t="shared" si="77"/>
        <v>0</v>
      </c>
      <c r="I301" s="395">
        <f t="shared" si="77"/>
        <v>0</v>
      </c>
      <c r="J301" s="396">
        <f t="shared" si="77"/>
        <v>0</v>
      </c>
      <c r="K301" s="397">
        <f t="shared" si="77"/>
        <v>0</v>
      </c>
      <c r="L301" s="394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8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0"/>
      <c r="D303" s="399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0"/>
      <c r="C304" s="401"/>
      <c r="D304" s="402"/>
      <c r="E304" s="403"/>
      <c r="F304" s="403"/>
      <c r="G304" s="403"/>
      <c r="H304" s="403"/>
      <c r="I304" s="403"/>
      <c r="J304" s="403"/>
      <c r="K304" s="403"/>
      <c r="L304" s="403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45"/>
      <c r="C306" s="1746"/>
      <c r="D306" s="1746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47"/>
      <c r="C308" s="1746"/>
      <c r="D308" s="1746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47"/>
      <c r="C311" s="1746"/>
      <c r="D311" s="1746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48"/>
      <c r="C344" s="1748"/>
      <c r="D344" s="1748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0"/>
      <c r="D347" s="399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4"/>
    </row>
    <row r="348" spans="1:14" ht="21" customHeight="1">
      <c r="A348" s="36"/>
      <c r="B348" s="1753" t="str">
        <f>$B$7</f>
        <v>ОТЧЕТНИ ДАННИ ПО ЕБК ЗА СМЕТКИТЕ ЗА СРЕДСТВАТА ОТ ЕВРОПЕЙСКИЯ СЪЮЗ - РА</v>
      </c>
      <c r="C348" s="1753"/>
      <c r="D348" s="1753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4"/>
    </row>
    <row r="349" spans="1:14" ht="18.75" customHeight="1">
      <c r="A349" s="36"/>
      <c r="B349" s="228"/>
      <c r="C349" s="390"/>
      <c r="D349" s="399"/>
      <c r="E349" s="405" t="s">
        <v>100</v>
      </c>
      <c r="F349" s="405" t="s">
        <v>46</v>
      </c>
      <c r="G349" s="223"/>
      <c r="H349" s="223"/>
      <c r="I349" s="223"/>
      <c r="J349" s="223"/>
      <c r="K349" s="223"/>
      <c r="L349" s="223"/>
      <c r="M349" s="7">
        <v>1</v>
      </c>
      <c r="N349" s="404"/>
    </row>
    <row r="350" spans="1:14" ht="27" customHeight="1">
      <c r="A350" s="36"/>
      <c r="B350" s="1729">
        <f>$B$9</f>
        <v>0</v>
      </c>
      <c r="C350" s="1730"/>
      <c r="D350" s="1731"/>
      <c r="E350" s="115">
        <f>$E$9</f>
        <v>44562</v>
      </c>
      <c r="F350" s="406">
        <f>$F$9</f>
        <v>44592</v>
      </c>
      <c r="G350" s="223"/>
      <c r="H350" s="223"/>
      <c r="I350" s="223"/>
      <c r="J350" s="223"/>
      <c r="K350" s="223"/>
      <c r="L350" s="223"/>
      <c r="M350" s="7">
        <v>1</v>
      </c>
      <c r="N350" s="404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7"/>
    </row>
    <row r="352" spans="1:14" ht="5.25" customHeight="1">
      <c r="A352" s="36"/>
      <c r="B352" s="227"/>
      <c r="C352" s="228"/>
      <c r="D352" s="229"/>
      <c r="E352" s="408"/>
      <c r="F352" s="237"/>
      <c r="G352" s="223"/>
      <c r="H352" s="223"/>
      <c r="I352" s="223"/>
      <c r="J352" s="223"/>
      <c r="K352" s="223"/>
      <c r="L352" s="223"/>
      <c r="M352" s="7">
        <v>1</v>
      </c>
      <c r="N352" s="407"/>
    </row>
    <row r="353" spans="1:14" ht="27.75" customHeight="1">
      <c r="A353" s="36"/>
      <c r="B353" s="1720" t="str">
        <f>$B$12</f>
        <v>Момчилград</v>
      </c>
      <c r="C353" s="1721"/>
      <c r="D353" s="1722"/>
      <c r="E353" s="409" t="s">
        <v>101</v>
      </c>
      <c r="F353" s="232" t="str">
        <f>$F$12</f>
        <v>5906</v>
      </c>
      <c r="G353" s="223"/>
      <c r="H353" s="223"/>
      <c r="I353" s="223"/>
      <c r="J353" s="223"/>
      <c r="K353" s="223"/>
      <c r="L353" s="223"/>
      <c r="M353" s="7">
        <v>1</v>
      </c>
      <c r="N353" s="407"/>
    </row>
    <row r="354" spans="1:14" ht="15.75">
      <c r="A354" s="36"/>
      <c r="B354" s="410" t="str">
        <f>$B$13</f>
        <v>(наименование на първостепенния разпоредител с бюджет)</v>
      </c>
      <c r="C354" s="6"/>
      <c r="D354" s="237"/>
      <c r="E354" s="408"/>
      <c r="F354" s="237"/>
      <c r="G354" s="223"/>
      <c r="H354" s="223"/>
      <c r="I354" s="223"/>
      <c r="J354" s="223"/>
      <c r="K354" s="223"/>
      <c r="L354" s="223"/>
      <c r="M354" s="7">
        <v>1</v>
      </c>
      <c r="N354" s="407"/>
    </row>
    <row r="355" spans="1:14" ht="21.75" customHeight="1">
      <c r="A355" s="36"/>
      <c r="B355" s="411"/>
      <c r="C355" s="411"/>
      <c r="D355" s="412"/>
      <c r="E355" s="238">
        <f>$E$15</f>
        <v>42</v>
      </c>
      <c r="F355" s="413" t="str">
        <f>+$F$15</f>
        <v>СЕС - РА</v>
      </c>
      <c r="G355" s="239"/>
      <c r="H355" s="239"/>
      <c r="I355" s="239"/>
      <c r="J355" s="239"/>
      <c r="K355" s="239"/>
      <c r="L355" s="239"/>
      <c r="M355" s="7">
        <v>1</v>
      </c>
      <c r="N355" s="407"/>
    </row>
    <row r="356" spans="1:14" ht="16.5" thickBot="1">
      <c r="A356" s="36"/>
      <c r="B356" s="228"/>
      <c r="C356" s="390"/>
      <c r="D356" s="399"/>
      <c r="E356" s="223"/>
      <c r="F356" s="244"/>
      <c r="G356" s="244"/>
      <c r="H356" s="245" t="s">
        <v>1207</v>
      </c>
      <c r="I356" s="244"/>
      <c r="J356" s="244"/>
      <c r="K356" s="244"/>
      <c r="L356" s="246" t="s">
        <v>1207</v>
      </c>
      <c r="M356" s="7">
        <v>1</v>
      </c>
      <c r="N356" s="407"/>
    </row>
    <row r="357" spans="1:14" ht="22.5" customHeight="1">
      <c r="A357" s="36"/>
      <c r="B357" s="414"/>
      <c r="C357" s="415"/>
      <c r="D357" s="416" t="s">
        <v>127</v>
      </c>
      <c r="E357" s="1701" t="str">
        <f>CONCATENATE("Уточнен план ",$C$3," - ТРАНСФЕРИ и ВРЕМ. БЕЗЛ. ЗАЕМИ")</f>
        <v>Уточнен план 2022 - ТРАНСФЕРИ и ВРЕМ. БЕЗЛ. ЗАЕМИ</v>
      </c>
      <c r="F357" s="1702"/>
      <c r="G357" s="1702"/>
      <c r="H357" s="1703"/>
      <c r="I357" s="1704" t="str">
        <f>CONCATENATE("Отчет ",$C$3," - ТРАНСФЕРИ и ВРЕМ. БЕЗЛ. ЗАЕМИ")</f>
        <v>Отчет 2022 - ТРАНСФЕРИ и ВРЕМ. БЕЗЛ. ЗАЕМИ</v>
      </c>
      <c r="J357" s="1705"/>
      <c r="K357" s="1705"/>
      <c r="L357" s="1706"/>
      <c r="M357" s="7">
        <v>1</v>
      </c>
      <c r="N357" s="407"/>
    </row>
    <row r="358" spans="1:14" ht="48" customHeight="1">
      <c r="A358" s="36"/>
      <c r="B358" s="417" t="s">
        <v>2052</v>
      </c>
      <c r="C358" s="418" t="s">
        <v>1208</v>
      </c>
      <c r="D358" s="419" t="s">
        <v>1412</v>
      </c>
      <c r="E358" s="137" t="str">
        <f aca="true" t="shared" si="78" ref="E358:L359">E20</f>
        <v>Уточнен план                Общо</v>
      </c>
      <c r="F358" s="1361" t="str">
        <f t="shared" si="78"/>
        <v>държавни дейности</v>
      </c>
      <c r="G358" s="1362" t="str">
        <f t="shared" si="78"/>
        <v>местни дейности</v>
      </c>
      <c r="H358" s="1363" t="str">
        <f t="shared" si="78"/>
        <v>дофинансиране</v>
      </c>
      <c r="I358" s="420" t="str">
        <f t="shared" si="78"/>
        <v>държавни дейности -ОТЧЕТ</v>
      </c>
      <c r="J358" s="421" t="str">
        <f t="shared" si="78"/>
        <v>местни дейности - ОТЧЕТ</v>
      </c>
      <c r="K358" s="422" t="str">
        <f t="shared" si="78"/>
        <v>дофинансиране - ОТЧЕТ</v>
      </c>
      <c r="L358" s="423" t="str">
        <f t="shared" si="78"/>
        <v>ОТЧЕТ                                    ОБЩО</v>
      </c>
      <c r="M358" s="7">
        <v>1</v>
      </c>
      <c r="N358" s="407"/>
    </row>
    <row r="359" spans="1:14" ht="18.75">
      <c r="A359" s="36">
        <v>1</v>
      </c>
      <c r="B359" s="424" t="s">
        <v>128</v>
      </c>
      <c r="C359" s="425"/>
      <c r="D359" s="426" t="s">
        <v>1413</v>
      </c>
      <c r="E359" s="427" t="str">
        <f t="shared" si="78"/>
        <v>(1)</v>
      </c>
      <c r="F359" s="428" t="str">
        <f t="shared" si="78"/>
        <v>(2)</v>
      </c>
      <c r="G359" s="429" t="str">
        <f t="shared" si="78"/>
        <v>(3)</v>
      </c>
      <c r="H359" s="430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1" t="str">
        <f t="shared" si="78"/>
        <v>(8)</v>
      </c>
      <c r="M359" s="7">
        <v>1</v>
      </c>
      <c r="N359" s="407"/>
    </row>
    <row r="360" spans="1:14" ht="15.75">
      <c r="A360" s="36">
        <v>2</v>
      </c>
      <c r="B360" s="432"/>
      <c r="C360" s="433"/>
      <c r="D360" s="434"/>
      <c r="E360" s="435"/>
      <c r="F360" s="436"/>
      <c r="G360" s="436"/>
      <c r="H360" s="436"/>
      <c r="I360" s="436"/>
      <c r="J360" s="436"/>
      <c r="K360" s="436"/>
      <c r="L360" s="388"/>
      <c r="M360" s="7">
        <v>1</v>
      </c>
      <c r="N360" s="407"/>
    </row>
    <row r="361" spans="1:14" s="15" customFormat="1" ht="18.75" customHeight="1">
      <c r="A361" s="39">
        <v>5</v>
      </c>
      <c r="B361" s="437">
        <v>3000</v>
      </c>
      <c r="C361" s="1751" t="s">
        <v>434</v>
      </c>
      <c r="D361" s="1752"/>
      <c r="E361" s="1332">
        <f aca="true" t="shared" si="79" ref="E361:L361">SUM(E362:E374)</f>
        <v>0</v>
      </c>
      <c r="F361" s="438">
        <f t="shared" si="79"/>
        <v>0</v>
      </c>
      <c r="G361" s="439">
        <f t="shared" si="79"/>
        <v>0</v>
      </c>
      <c r="H361" s="440">
        <f>SUM(H362:H374)</f>
        <v>0</v>
      </c>
      <c r="I361" s="438">
        <f t="shared" si="79"/>
        <v>0</v>
      </c>
      <c r="J361" s="439">
        <f t="shared" si="79"/>
        <v>0</v>
      </c>
      <c r="K361" s="440">
        <f>SUM(K362:K374)</f>
        <v>0</v>
      </c>
      <c r="L361" s="1332">
        <f t="shared" si="79"/>
        <v>0</v>
      </c>
      <c r="M361" s="7">
        <f aca="true" t="shared" si="80" ref="M361:M424">(IF($E361&lt;&gt;0,$M$2,IF($L361&lt;&gt;0,$M$2,"")))</f>
      </c>
      <c r="N361" s="407"/>
    </row>
    <row r="362" spans="1:14" ht="18.75" customHeight="1">
      <c r="A362" s="36">
        <v>10</v>
      </c>
      <c r="B362" s="181"/>
      <c r="C362" s="150">
        <v>3020</v>
      </c>
      <c r="D362" s="151" t="s">
        <v>435</v>
      </c>
      <c r="E362" s="1333">
        <f aca="true" t="shared" si="81" ref="E362:E418">F362+G362+H362</f>
        <v>0</v>
      </c>
      <c r="F362" s="481">
        <v>0</v>
      </c>
      <c r="G362" s="482">
        <v>0</v>
      </c>
      <c r="H362" s="154">
        <v>0</v>
      </c>
      <c r="I362" s="481">
        <v>0</v>
      </c>
      <c r="J362" s="482">
        <v>0</v>
      </c>
      <c r="K362" s="154">
        <v>0</v>
      </c>
      <c r="L362" s="1333">
        <f>I362+J362+K362</f>
        <v>0</v>
      </c>
      <c r="M362" s="7">
        <f t="shared" si="80"/>
      </c>
      <c r="N362" s="407"/>
    </row>
    <row r="363" spans="1:14" ht="18.75" customHeight="1">
      <c r="A363" s="44">
        <v>20</v>
      </c>
      <c r="B363" s="181"/>
      <c r="C363" s="156">
        <v>3040</v>
      </c>
      <c r="D363" s="441" t="s">
        <v>436</v>
      </c>
      <c r="E363" s="1334">
        <f t="shared" si="81"/>
        <v>0</v>
      </c>
      <c r="F363" s="483">
        <v>0</v>
      </c>
      <c r="G363" s="484">
        <v>0</v>
      </c>
      <c r="H363" s="160">
        <v>0</v>
      </c>
      <c r="I363" s="483">
        <v>0</v>
      </c>
      <c r="J363" s="484">
        <v>0</v>
      </c>
      <c r="K363" s="160">
        <v>0</v>
      </c>
      <c r="L363" s="1334">
        <f aca="true" t="shared" si="82" ref="L363:L374">I363+J363+K363</f>
        <v>0</v>
      </c>
      <c r="M363" s="7">
        <f t="shared" si="80"/>
      </c>
      <c r="N363" s="407"/>
    </row>
    <row r="364" spans="1:14" ht="18.75" customHeight="1">
      <c r="A364" s="36">
        <v>25</v>
      </c>
      <c r="B364" s="181"/>
      <c r="C364" s="156">
        <v>3041</v>
      </c>
      <c r="D364" s="157" t="s">
        <v>489</v>
      </c>
      <c r="E364" s="1334">
        <f t="shared" si="81"/>
        <v>0</v>
      </c>
      <c r="F364" s="483">
        <v>0</v>
      </c>
      <c r="G364" s="484">
        <v>0</v>
      </c>
      <c r="H364" s="160">
        <v>0</v>
      </c>
      <c r="I364" s="483">
        <v>0</v>
      </c>
      <c r="J364" s="484">
        <v>0</v>
      </c>
      <c r="K364" s="160">
        <v>0</v>
      </c>
      <c r="L364" s="1334">
        <f t="shared" si="82"/>
        <v>0</v>
      </c>
      <c r="M364" s="7">
        <f t="shared" si="80"/>
      </c>
      <c r="N364" s="407"/>
    </row>
    <row r="365" spans="1:14" ht="18.75" customHeight="1">
      <c r="A365" s="36">
        <v>30</v>
      </c>
      <c r="B365" s="149"/>
      <c r="C365" s="156">
        <v>3042</v>
      </c>
      <c r="D365" s="157" t="s">
        <v>490</v>
      </c>
      <c r="E365" s="1334">
        <f t="shared" si="81"/>
        <v>0</v>
      </c>
      <c r="F365" s="483">
        <v>0</v>
      </c>
      <c r="G365" s="484">
        <v>0</v>
      </c>
      <c r="H365" s="160">
        <v>0</v>
      </c>
      <c r="I365" s="483">
        <v>0</v>
      </c>
      <c r="J365" s="484">
        <v>0</v>
      </c>
      <c r="K365" s="160">
        <v>0</v>
      </c>
      <c r="L365" s="1334">
        <f t="shared" si="82"/>
        <v>0</v>
      </c>
      <c r="M365" s="7">
        <f t="shared" si="80"/>
      </c>
      <c r="N365" s="407"/>
    </row>
    <row r="366" spans="1:14" ht="18.75" customHeight="1">
      <c r="A366" s="36">
        <v>35</v>
      </c>
      <c r="B366" s="149"/>
      <c r="C366" s="156">
        <v>3043</v>
      </c>
      <c r="D366" s="157" t="s">
        <v>437</v>
      </c>
      <c r="E366" s="1334">
        <f t="shared" si="81"/>
        <v>0</v>
      </c>
      <c r="F366" s="483">
        <v>0</v>
      </c>
      <c r="G366" s="484">
        <v>0</v>
      </c>
      <c r="H366" s="160">
        <v>0</v>
      </c>
      <c r="I366" s="483">
        <v>0</v>
      </c>
      <c r="J366" s="484">
        <v>0</v>
      </c>
      <c r="K366" s="160">
        <v>0</v>
      </c>
      <c r="L366" s="1334">
        <f t="shared" si="82"/>
        <v>0</v>
      </c>
      <c r="M366" s="7">
        <f t="shared" si="80"/>
      </c>
      <c r="N366" s="407"/>
    </row>
    <row r="367" spans="1:14" ht="18.75" customHeight="1">
      <c r="A367" s="36">
        <v>36</v>
      </c>
      <c r="B367" s="149"/>
      <c r="C367" s="442">
        <v>3048</v>
      </c>
      <c r="D367" s="443" t="s">
        <v>438</v>
      </c>
      <c r="E367" s="1335">
        <f t="shared" si="81"/>
        <v>0</v>
      </c>
      <c r="F367" s="1418">
        <v>0</v>
      </c>
      <c r="G367" s="1419">
        <v>0</v>
      </c>
      <c r="H367" s="446">
        <v>0</v>
      </c>
      <c r="I367" s="1418">
        <v>0</v>
      </c>
      <c r="J367" s="1419">
        <v>0</v>
      </c>
      <c r="K367" s="446">
        <v>0</v>
      </c>
      <c r="L367" s="1335">
        <f t="shared" si="82"/>
        <v>0</v>
      </c>
      <c r="M367" s="7">
        <f t="shared" si="80"/>
      </c>
      <c r="N367" s="407"/>
    </row>
    <row r="368" spans="1:14" ht="18.75" customHeight="1">
      <c r="A368" s="36">
        <v>45</v>
      </c>
      <c r="B368" s="149"/>
      <c r="C368" s="447">
        <v>3050</v>
      </c>
      <c r="D368" s="448" t="s">
        <v>439</v>
      </c>
      <c r="E368" s="1336">
        <f t="shared" si="81"/>
        <v>0</v>
      </c>
      <c r="F368" s="1420">
        <v>0</v>
      </c>
      <c r="G368" s="1421">
        <v>0</v>
      </c>
      <c r="H368" s="451">
        <v>0</v>
      </c>
      <c r="I368" s="1420">
        <v>0</v>
      </c>
      <c r="J368" s="1421">
        <v>0</v>
      </c>
      <c r="K368" s="451">
        <v>0</v>
      </c>
      <c r="L368" s="1336">
        <f t="shared" si="82"/>
        <v>0</v>
      </c>
      <c r="M368" s="7">
        <f t="shared" si="80"/>
      </c>
      <c r="N368" s="407"/>
    </row>
    <row r="369" spans="1:14" ht="18.75" customHeight="1">
      <c r="A369" s="36">
        <v>50</v>
      </c>
      <c r="B369" s="149"/>
      <c r="C369" s="442">
        <v>3061</v>
      </c>
      <c r="D369" s="443" t="s">
        <v>440</v>
      </c>
      <c r="E369" s="1335">
        <f t="shared" si="81"/>
        <v>0</v>
      </c>
      <c r="F369" s="1418">
        <v>0</v>
      </c>
      <c r="G369" s="1419">
        <v>0</v>
      </c>
      <c r="H369" s="446">
        <v>0</v>
      </c>
      <c r="I369" s="1418">
        <v>0</v>
      </c>
      <c r="J369" s="1419">
        <v>0</v>
      </c>
      <c r="K369" s="446">
        <v>0</v>
      </c>
      <c r="L369" s="1335">
        <f t="shared" si="82"/>
        <v>0</v>
      </c>
      <c r="M369" s="7">
        <f t="shared" si="80"/>
      </c>
      <c r="N369" s="407"/>
    </row>
    <row r="370" spans="1:14" ht="18.75" customHeight="1">
      <c r="A370" s="36">
        <v>60</v>
      </c>
      <c r="B370" s="149"/>
      <c r="C370" s="447">
        <v>3081</v>
      </c>
      <c r="D370" s="448" t="s">
        <v>441</v>
      </c>
      <c r="E370" s="1336">
        <f t="shared" si="81"/>
        <v>0</v>
      </c>
      <c r="F370" s="1420">
        <v>0</v>
      </c>
      <c r="G370" s="1421">
        <v>0</v>
      </c>
      <c r="H370" s="451">
        <v>0</v>
      </c>
      <c r="I370" s="1420">
        <v>0</v>
      </c>
      <c r="J370" s="1421">
        <v>0</v>
      </c>
      <c r="K370" s="451">
        <v>0</v>
      </c>
      <c r="L370" s="1336">
        <f t="shared" si="82"/>
        <v>0</v>
      </c>
      <c r="M370" s="7">
        <f t="shared" si="80"/>
      </c>
      <c r="N370" s="407"/>
    </row>
    <row r="371" spans="1:14" ht="18.75" customHeight="1">
      <c r="A371" s="36"/>
      <c r="B371" s="149"/>
      <c r="C371" s="156">
        <v>3082</v>
      </c>
      <c r="D371" s="157" t="s">
        <v>442</v>
      </c>
      <c r="E371" s="1334">
        <f t="shared" si="81"/>
        <v>0</v>
      </c>
      <c r="F371" s="483">
        <v>0</v>
      </c>
      <c r="G371" s="484">
        <v>0</v>
      </c>
      <c r="H371" s="160">
        <v>0</v>
      </c>
      <c r="I371" s="483">
        <v>0</v>
      </c>
      <c r="J371" s="484">
        <v>0</v>
      </c>
      <c r="K371" s="160">
        <v>0</v>
      </c>
      <c r="L371" s="1334">
        <f t="shared" si="82"/>
        <v>0</v>
      </c>
      <c r="M371" s="7">
        <f t="shared" si="80"/>
      </c>
      <c r="N371" s="407"/>
    </row>
    <row r="372" spans="1:14" ht="18.75" customHeight="1">
      <c r="A372" s="36">
        <v>65</v>
      </c>
      <c r="B372" s="149"/>
      <c r="C372" s="156">
        <v>3083</v>
      </c>
      <c r="D372" s="157" t="s">
        <v>443</v>
      </c>
      <c r="E372" s="1334">
        <f t="shared" si="81"/>
        <v>0</v>
      </c>
      <c r="F372" s="483">
        <v>0</v>
      </c>
      <c r="G372" s="484">
        <v>0</v>
      </c>
      <c r="H372" s="160">
        <v>0</v>
      </c>
      <c r="I372" s="483">
        <v>0</v>
      </c>
      <c r="J372" s="484">
        <v>0</v>
      </c>
      <c r="K372" s="160">
        <v>0</v>
      </c>
      <c r="L372" s="1334">
        <f t="shared" si="82"/>
        <v>0</v>
      </c>
      <c r="M372" s="7">
        <f t="shared" si="80"/>
      </c>
      <c r="N372" s="407"/>
    </row>
    <row r="373" spans="1:14" ht="18.75" customHeight="1">
      <c r="A373" s="36">
        <v>65</v>
      </c>
      <c r="B373" s="149"/>
      <c r="C373" s="156">
        <v>3089</v>
      </c>
      <c r="D373" s="452" t="s">
        <v>444</v>
      </c>
      <c r="E373" s="1334">
        <f t="shared" si="81"/>
        <v>0</v>
      </c>
      <c r="F373" s="483">
        <v>0</v>
      </c>
      <c r="G373" s="484">
        <v>0</v>
      </c>
      <c r="H373" s="160">
        <v>0</v>
      </c>
      <c r="I373" s="483">
        <v>0</v>
      </c>
      <c r="J373" s="484">
        <v>0</v>
      </c>
      <c r="K373" s="160">
        <v>0</v>
      </c>
      <c r="L373" s="1334">
        <f t="shared" si="82"/>
        <v>0</v>
      </c>
      <c r="M373" s="7">
        <f t="shared" si="80"/>
      </c>
      <c r="N373" s="407"/>
    </row>
    <row r="374" spans="1:14" ht="18.75" customHeight="1">
      <c r="A374" s="36">
        <v>65</v>
      </c>
      <c r="B374" s="149"/>
      <c r="C374" s="179">
        <v>3090</v>
      </c>
      <c r="D374" s="172" t="s">
        <v>466</v>
      </c>
      <c r="E374" s="1337">
        <f t="shared" si="81"/>
        <v>0</v>
      </c>
      <c r="F374" s="485">
        <v>0</v>
      </c>
      <c r="G374" s="486">
        <v>0</v>
      </c>
      <c r="H374" s="175">
        <v>0</v>
      </c>
      <c r="I374" s="485">
        <v>0</v>
      </c>
      <c r="J374" s="486">
        <v>0</v>
      </c>
      <c r="K374" s="175">
        <v>0</v>
      </c>
      <c r="L374" s="1337">
        <f t="shared" si="82"/>
        <v>0</v>
      </c>
      <c r="M374" s="7">
        <f t="shared" si="80"/>
      </c>
      <c r="N374" s="407"/>
    </row>
    <row r="375" spans="1:14" s="15" customFormat="1" ht="18.75" customHeight="1">
      <c r="A375" s="39">
        <v>70</v>
      </c>
      <c r="B375" s="453">
        <v>3100</v>
      </c>
      <c r="C375" s="1749" t="s">
        <v>445</v>
      </c>
      <c r="D375" s="1750"/>
      <c r="E375" s="1332">
        <f aca="true" t="shared" si="83" ref="E375:L375">SUM(E376:E382)</f>
        <v>0</v>
      </c>
      <c r="F375" s="454">
        <f t="shared" si="83"/>
        <v>0</v>
      </c>
      <c r="G375" s="455">
        <f t="shared" si="83"/>
        <v>0</v>
      </c>
      <c r="H375" s="440">
        <f>SUM(H376:H382)</f>
        <v>0</v>
      </c>
      <c r="I375" s="454">
        <f t="shared" si="83"/>
        <v>0</v>
      </c>
      <c r="J375" s="439">
        <f t="shared" si="83"/>
        <v>0</v>
      </c>
      <c r="K375" s="440">
        <f>SUM(K376:K382)</f>
        <v>0</v>
      </c>
      <c r="L375" s="1332">
        <f t="shared" si="83"/>
        <v>0</v>
      </c>
      <c r="M375" s="7">
        <f t="shared" si="80"/>
      </c>
      <c r="N375" s="407"/>
    </row>
    <row r="376" spans="1:14" ht="18.75" customHeight="1">
      <c r="A376" s="45">
        <v>75</v>
      </c>
      <c r="B376" s="149"/>
      <c r="C376" s="456">
        <v>3110</v>
      </c>
      <c r="D376" s="457" t="s">
        <v>129</v>
      </c>
      <c r="E376" s="1338">
        <f t="shared" si="81"/>
        <v>0</v>
      </c>
      <c r="F376" s="1593">
        <v>0</v>
      </c>
      <c r="G376" s="1601">
        <v>0</v>
      </c>
      <c r="H376" s="1592">
        <v>0</v>
      </c>
      <c r="I376" s="1593">
        <v>0</v>
      </c>
      <c r="J376" s="1601">
        <v>0</v>
      </c>
      <c r="K376" s="1592">
        <v>0</v>
      </c>
      <c r="L376" s="1338">
        <f aca="true" t="shared" si="84" ref="L376:L382">I376+J376+K376</f>
        <v>0</v>
      </c>
      <c r="M376" s="7">
        <f t="shared" si="80"/>
      </c>
      <c r="N376" s="407"/>
    </row>
    <row r="377" spans="1:14" ht="18.75" customHeight="1">
      <c r="A377" s="23">
        <v>80</v>
      </c>
      <c r="B377" s="460"/>
      <c r="C377" s="447">
        <v>3111</v>
      </c>
      <c r="D377" s="461" t="s">
        <v>130</v>
      </c>
      <c r="E377" s="1336">
        <f t="shared" si="81"/>
        <v>0</v>
      </c>
      <c r="F377" s="1602"/>
      <c r="G377" s="1600">
        <v>0</v>
      </c>
      <c r="H377" s="451">
        <v>0</v>
      </c>
      <c r="I377" s="1602"/>
      <c r="J377" s="1600">
        <v>0</v>
      </c>
      <c r="K377" s="451">
        <v>0</v>
      </c>
      <c r="L377" s="1336">
        <f t="shared" si="84"/>
        <v>0</v>
      </c>
      <c r="M377" s="7">
        <f t="shared" si="80"/>
      </c>
      <c r="N377" s="407"/>
    </row>
    <row r="378" spans="1:14" ht="27" customHeight="1">
      <c r="A378" s="23">
        <v>85</v>
      </c>
      <c r="B378" s="460"/>
      <c r="C378" s="156">
        <v>3112</v>
      </c>
      <c r="D378" s="196" t="s">
        <v>131</v>
      </c>
      <c r="E378" s="1334">
        <f t="shared" si="81"/>
        <v>0</v>
      </c>
      <c r="F378" s="1603">
        <v>0</v>
      </c>
      <c r="G378" s="159"/>
      <c r="H378" s="160">
        <v>0</v>
      </c>
      <c r="I378" s="1603">
        <v>0</v>
      </c>
      <c r="J378" s="159"/>
      <c r="K378" s="160">
        <v>0</v>
      </c>
      <c r="L378" s="1334">
        <f t="shared" si="84"/>
        <v>0</v>
      </c>
      <c r="M378" s="7">
        <f t="shared" si="80"/>
      </c>
      <c r="N378" s="407"/>
    </row>
    <row r="379" spans="1:14" ht="18.75" customHeight="1">
      <c r="A379" s="23">
        <v>90</v>
      </c>
      <c r="B379" s="460"/>
      <c r="C379" s="156">
        <v>3113</v>
      </c>
      <c r="D379" s="196" t="s">
        <v>446</v>
      </c>
      <c r="E379" s="1334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34">
        <f t="shared" si="84"/>
        <v>0</v>
      </c>
      <c r="M379" s="7">
        <f t="shared" si="80"/>
      </c>
      <c r="N379" s="407"/>
    </row>
    <row r="380" spans="1:14" ht="33" customHeight="1">
      <c r="A380" s="23">
        <v>91</v>
      </c>
      <c r="B380" s="460"/>
      <c r="C380" s="156">
        <v>3118</v>
      </c>
      <c r="D380" s="196" t="s">
        <v>933</v>
      </c>
      <c r="E380" s="1334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34">
        <f t="shared" si="84"/>
        <v>0</v>
      </c>
      <c r="M380" s="7">
        <f t="shared" si="80"/>
      </c>
      <c r="N380" s="407"/>
    </row>
    <row r="381" spans="1:14" ht="30.75" customHeight="1">
      <c r="A381" s="23"/>
      <c r="B381" s="460"/>
      <c r="C381" s="442">
        <v>3128</v>
      </c>
      <c r="D381" s="462" t="s">
        <v>932</v>
      </c>
      <c r="E381" s="1339">
        <f t="shared" si="81"/>
        <v>0</v>
      </c>
      <c r="F381" s="444"/>
      <c r="G381" s="445"/>
      <c r="H381" s="446">
        <v>0</v>
      </c>
      <c r="I381" s="444"/>
      <c r="J381" s="445"/>
      <c r="K381" s="446">
        <v>0</v>
      </c>
      <c r="L381" s="1339">
        <f t="shared" si="84"/>
        <v>0</v>
      </c>
      <c r="M381" s="7">
        <f t="shared" si="80"/>
      </c>
      <c r="N381" s="407"/>
    </row>
    <row r="382" spans="1:14" ht="18.75" customHeight="1">
      <c r="A382" s="23">
        <v>100</v>
      </c>
      <c r="B382" s="149"/>
      <c r="C382" s="463">
        <v>3120</v>
      </c>
      <c r="D382" s="464" t="s">
        <v>863</v>
      </c>
      <c r="E382" s="1340">
        <f t="shared" si="81"/>
        <v>0</v>
      </c>
      <c r="F382" s="465"/>
      <c r="G382" s="466"/>
      <c r="H382" s="467">
        <v>0</v>
      </c>
      <c r="I382" s="465"/>
      <c r="J382" s="466"/>
      <c r="K382" s="467">
        <v>0</v>
      </c>
      <c r="L382" s="1340">
        <f t="shared" si="84"/>
        <v>0</v>
      </c>
      <c r="M382" s="7">
        <f t="shared" si="80"/>
      </c>
      <c r="N382" s="407"/>
    </row>
    <row r="383" spans="1:14" s="15" customFormat="1" ht="18.75" customHeight="1">
      <c r="A383" s="22">
        <v>115</v>
      </c>
      <c r="B383" s="453">
        <v>3200</v>
      </c>
      <c r="C383" s="1749" t="s">
        <v>467</v>
      </c>
      <c r="D383" s="1750"/>
      <c r="E383" s="1332">
        <f aca="true" t="shared" si="85" ref="E383:L383">SUM(E384:E387)</f>
        <v>0</v>
      </c>
      <c r="F383" s="454">
        <f t="shared" si="85"/>
        <v>0</v>
      </c>
      <c r="G383" s="468">
        <f t="shared" si="85"/>
        <v>0</v>
      </c>
      <c r="H383" s="440">
        <f>SUM(H384:H387)</f>
        <v>0</v>
      </c>
      <c r="I383" s="454">
        <f t="shared" si="85"/>
        <v>0</v>
      </c>
      <c r="J383" s="439">
        <f t="shared" si="85"/>
        <v>0</v>
      </c>
      <c r="K383" s="440">
        <f>SUM(K384:K387)</f>
        <v>0</v>
      </c>
      <c r="L383" s="1332">
        <f t="shared" si="85"/>
        <v>0</v>
      </c>
      <c r="M383" s="7">
        <f t="shared" si="80"/>
      </c>
      <c r="N383" s="407"/>
    </row>
    <row r="384" spans="1:14" ht="18.75" customHeight="1">
      <c r="A384" s="22">
        <v>120</v>
      </c>
      <c r="B384" s="149"/>
      <c r="C384" s="150">
        <v>3210</v>
      </c>
      <c r="D384" s="204" t="s">
        <v>447</v>
      </c>
      <c r="E384" s="1333">
        <f t="shared" si="81"/>
        <v>0</v>
      </c>
      <c r="F384" s="481">
        <v>0</v>
      </c>
      <c r="G384" s="482">
        <v>0</v>
      </c>
      <c r="H384" s="154">
        <v>0</v>
      </c>
      <c r="I384" s="481">
        <v>0</v>
      </c>
      <c r="J384" s="482">
        <v>0</v>
      </c>
      <c r="K384" s="154">
        <v>0</v>
      </c>
      <c r="L384" s="1333">
        <f>I384+J384+K384</f>
        <v>0</v>
      </c>
      <c r="M384" s="7">
        <f t="shared" si="80"/>
      </c>
      <c r="N384" s="407"/>
    </row>
    <row r="385" spans="1:14" ht="18.75" customHeight="1">
      <c r="A385" s="23">
        <v>125</v>
      </c>
      <c r="B385" s="181"/>
      <c r="C385" s="442">
        <v>3220</v>
      </c>
      <c r="D385" s="462" t="s">
        <v>410</v>
      </c>
      <c r="E385" s="1335">
        <f t="shared" si="81"/>
        <v>0</v>
      </c>
      <c r="F385" s="1418">
        <v>0</v>
      </c>
      <c r="G385" s="1419">
        <v>0</v>
      </c>
      <c r="H385" s="446">
        <v>0</v>
      </c>
      <c r="I385" s="1418">
        <v>0</v>
      </c>
      <c r="J385" s="1419">
        <v>0</v>
      </c>
      <c r="K385" s="446">
        <v>0</v>
      </c>
      <c r="L385" s="1335">
        <f>I385+J385+K385</f>
        <v>0</v>
      </c>
      <c r="M385" s="7">
        <f t="shared" si="80"/>
      </c>
      <c r="N385" s="407"/>
    </row>
    <row r="386" spans="1:14" ht="18.75" customHeight="1">
      <c r="A386" s="23">
        <v>130</v>
      </c>
      <c r="B386" s="149"/>
      <c r="C386" s="447">
        <v>3230</v>
      </c>
      <c r="D386" s="461" t="s">
        <v>468</v>
      </c>
      <c r="E386" s="1336">
        <f t="shared" si="81"/>
        <v>0</v>
      </c>
      <c r="F386" s="1420">
        <v>0</v>
      </c>
      <c r="G386" s="1421">
        <v>0</v>
      </c>
      <c r="H386" s="451">
        <v>0</v>
      </c>
      <c r="I386" s="1420">
        <v>0</v>
      </c>
      <c r="J386" s="1421">
        <v>0</v>
      </c>
      <c r="K386" s="451">
        <v>0</v>
      </c>
      <c r="L386" s="1336">
        <f>I386+J386+K386</f>
        <v>0</v>
      </c>
      <c r="M386" s="7">
        <f t="shared" si="80"/>
      </c>
      <c r="N386" s="407"/>
    </row>
    <row r="387" spans="1:14" ht="18.75" customHeight="1">
      <c r="A387" s="36">
        <v>135</v>
      </c>
      <c r="B387" s="149"/>
      <c r="C387" s="179">
        <v>3240</v>
      </c>
      <c r="D387" s="469" t="s">
        <v>469</v>
      </c>
      <c r="E387" s="1337">
        <f t="shared" si="81"/>
        <v>0</v>
      </c>
      <c r="F387" s="485">
        <v>0</v>
      </c>
      <c r="G387" s="486">
        <v>0</v>
      </c>
      <c r="H387" s="175">
        <v>0</v>
      </c>
      <c r="I387" s="485">
        <v>0</v>
      </c>
      <c r="J387" s="486">
        <v>0</v>
      </c>
      <c r="K387" s="175">
        <v>0</v>
      </c>
      <c r="L387" s="1337">
        <f>I387+J387+K387</f>
        <v>0</v>
      </c>
      <c r="M387" s="7">
        <f t="shared" si="80"/>
      </c>
      <c r="N387" s="407"/>
    </row>
    <row r="388" spans="1:14" s="15" customFormat="1" ht="18.75" customHeight="1">
      <c r="A388" s="39">
        <v>145</v>
      </c>
      <c r="B388" s="453">
        <v>6000</v>
      </c>
      <c r="C388" s="1749" t="s">
        <v>411</v>
      </c>
      <c r="D388" s="1750"/>
      <c r="E388" s="1332">
        <f aca="true" t="shared" si="86" ref="E388:L388">SUM(E389:E390)</f>
        <v>0</v>
      </c>
      <c r="F388" s="454">
        <f t="shared" si="86"/>
        <v>0</v>
      </c>
      <c r="G388" s="468">
        <f t="shared" si="86"/>
        <v>0</v>
      </c>
      <c r="H388" s="440">
        <f>SUM(H389:H390)</f>
        <v>0</v>
      </c>
      <c r="I388" s="454">
        <f t="shared" si="86"/>
        <v>0</v>
      </c>
      <c r="J388" s="439">
        <f t="shared" si="86"/>
        <v>0</v>
      </c>
      <c r="K388" s="440">
        <f>SUM(K389:K390)</f>
        <v>0</v>
      </c>
      <c r="L388" s="1332">
        <f t="shared" si="86"/>
        <v>0</v>
      </c>
      <c r="M388" s="7">
        <f t="shared" si="80"/>
      </c>
      <c r="N388" s="407"/>
    </row>
    <row r="389" spans="1:14" ht="18.75" customHeight="1">
      <c r="A389" s="36">
        <v>150</v>
      </c>
      <c r="B389" s="171"/>
      <c r="C389" s="150">
        <v>6001</v>
      </c>
      <c r="D389" s="151" t="s">
        <v>485</v>
      </c>
      <c r="E389" s="1333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33">
        <f>I389+J389+K389</f>
        <v>0</v>
      </c>
      <c r="M389" s="7">
        <f t="shared" si="80"/>
      </c>
      <c r="N389" s="407"/>
    </row>
    <row r="390" spans="1:14" ht="18.75" customHeight="1">
      <c r="A390" s="36">
        <v>155</v>
      </c>
      <c r="B390" s="171"/>
      <c r="C390" s="179">
        <v>6002</v>
      </c>
      <c r="D390" s="186" t="s">
        <v>486</v>
      </c>
      <c r="E390" s="1337">
        <f t="shared" si="81"/>
        <v>0</v>
      </c>
      <c r="F390" s="158"/>
      <c r="G390" s="159"/>
      <c r="H390" s="467">
        <v>0</v>
      </c>
      <c r="I390" s="158"/>
      <c r="J390" s="159"/>
      <c r="K390" s="175">
        <v>0</v>
      </c>
      <c r="L390" s="1337">
        <f>I390+J390+K390</f>
        <v>0</v>
      </c>
      <c r="M390" s="7">
        <f t="shared" si="80"/>
      </c>
      <c r="N390" s="407"/>
    </row>
    <row r="391" spans="1:14" s="15" customFormat="1" ht="18.75" customHeight="1">
      <c r="A391" s="39">
        <v>160</v>
      </c>
      <c r="B391" s="453">
        <v>6100</v>
      </c>
      <c r="C391" s="1749" t="s">
        <v>412</v>
      </c>
      <c r="D391" s="1750"/>
      <c r="E391" s="1332">
        <f aca="true" t="shared" si="87" ref="E391:L391">SUM(E392:E395)</f>
        <v>0</v>
      </c>
      <c r="F391" s="454">
        <f t="shared" si="87"/>
        <v>0</v>
      </c>
      <c r="G391" s="468">
        <f t="shared" si="87"/>
        <v>0</v>
      </c>
      <c r="H391" s="440">
        <f>SUM(H392:H395)</f>
        <v>0</v>
      </c>
      <c r="I391" s="454">
        <f t="shared" si="87"/>
        <v>0</v>
      </c>
      <c r="J391" s="439">
        <f t="shared" si="87"/>
        <v>0</v>
      </c>
      <c r="K391" s="440">
        <f>SUM(K392:K395)</f>
        <v>0</v>
      </c>
      <c r="L391" s="1332">
        <f t="shared" si="87"/>
        <v>0</v>
      </c>
      <c r="M391" s="7">
        <f t="shared" si="80"/>
      </c>
      <c r="N391" s="407"/>
    </row>
    <row r="392" spans="1:14" ht="18.75" customHeight="1">
      <c r="A392" s="36">
        <v>165</v>
      </c>
      <c r="B392" s="171"/>
      <c r="C392" s="150">
        <v>6101</v>
      </c>
      <c r="D392" s="151" t="s">
        <v>1037</v>
      </c>
      <c r="E392" s="1333">
        <f t="shared" si="81"/>
        <v>0</v>
      </c>
      <c r="F392" s="483">
        <v>0</v>
      </c>
      <c r="G392" s="484">
        <v>0</v>
      </c>
      <c r="H392" s="154">
        <v>0</v>
      </c>
      <c r="I392" s="483">
        <v>0</v>
      </c>
      <c r="J392" s="484">
        <v>0</v>
      </c>
      <c r="K392" s="154">
        <v>0</v>
      </c>
      <c r="L392" s="1333">
        <f>I392+J392+K392</f>
        <v>0</v>
      </c>
      <c r="M392" s="7">
        <f t="shared" si="80"/>
      </c>
      <c r="N392" s="407"/>
    </row>
    <row r="393" spans="1:14" ht="18.75" customHeight="1">
      <c r="A393" s="36">
        <v>170</v>
      </c>
      <c r="B393" s="171"/>
      <c r="C393" s="156">
        <v>6102</v>
      </c>
      <c r="D393" s="184" t="s">
        <v>1038</v>
      </c>
      <c r="E393" s="1334">
        <f t="shared" si="81"/>
        <v>0</v>
      </c>
      <c r="F393" s="483">
        <v>0</v>
      </c>
      <c r="G393" s="484">
        <v>0</v>
      </c>
      <c r="H393" s="160">
        <v>0</v>
      </c>
      <c r="I393" s="483">
        <v>0</v>
      </c>
      <c r="J393" s="484">
        <v>0</v>
      </c>
      <c r="K393" s="160">
        <v>0</v>
      </c>
      <c r="L393" s="1334">
        <f>I393+J393+K393</f>
        <v>0</v>
      </c>
      <c r="M393" s="7">
        <f t="shared" si="80"/>
      </c>
      <c r="N393" s="407"/>
    </row>
    <row r="394" spans="1:14" ht="18.75" customHeight="1">
      <c r="A394" s="36"/>
      <c r="B394" s="181"/>
      <c r="C394" s="156">
        <v>6105</v>
      </c>
      <c r="D394" s="184" t="s">
        <v>1337</v>
      </c>
      <c r="E394" s="1341">
        <f t="shared" si="81"/>
        <v>0</v>
      </c>
      <c r="F394" s="483">
        <v>0</v>
      </c>
      <c r="G394" s="484">
        <v>0</v>
      </c>
      <c r="H394" s="160">
        <v>0</v>
      </c>
      <c r="I394" s="483">
        <v>0</v>
      </c>
      <c r="J394" s="484">
        <v>0</v>
      </c>
      <c r="K394" s="160">
        <v>0</v>
      </c>
      <c r="L394" s="1341">
        <f>I394+J394+K394</f>
        <v>0</v>
      </c>
      <c r="M394" s="7">
        <f t="shared" si="80"/>
      </c>
      <c r="N394" s="407"/>
    </row>
    <row r="395" spans="1:14" ht="18.75" customHeight="1">
      <c r="A395" s="36">
        <v>180</v>
      </c>
      <c r="B395" s="181"/>
      <c r="C395" s="179">
        <v>6109</v>
      </c>
      <c r="D395" s="470" t="s">
        <v>413</v>
      </c>
      <c r="E395" s="1342">
        <f t="shared" si="81"/>
        <v>0</v>
      </c>
      <c r="F395" s="483">
        <v>0</v>
      </c>
      <c r="G395" s="484">
        <v>0</v>
      </c>
      <c r="H395" s="175">
        <v>0</v>
      </c>
      <c r="I395" s="483">
        <v>0</v>
      </c>
      <c r="J395" s="484">
        <v>0</v>
      </c>
      <c r="K395" s="175">
        <v>0</v>
      </c>
      <c r="L395" s="1342">
        <f>I395+J395+K395</f>
        <v>0</v>
      </c>
      <c r="M395" s="7">
        <f t="shared" si="80"/>
      </c>
      <c r="N395" s="407"/>
    </row>
    <row r="396" spans="1:14" s="15" customFormat="1" ht="18.75" customHeight="1">
      <c r="A396" s="22">
        <v>185</v>
      </c>
      <c r="B396" s="453">
        <v>6200</v>
      </c>
      <c r="C396" s="1749" t="s">
        <v>414</v>
      </c>
      <c r="D396" s="1750"/>
      <c r="E396" s="1332">
        <f aca="true" t="shared" si="88" ref="E396:L396">SUM(E397:E398)</f>
        <v>0</v>
      </c>
      <c r="F396" s="454">
        <f t="shared" si="88"/>
        <v>0</v>
      </c>
      <c r="G396" s="468">
        <f t="shared" si="88"/>
        <v>0</v>
      </c>
      <c r="H396" s="440">
        <f>SUM(H397:H398)</f>
        <v>0</v>
      </c>
      <c r="I396" s="454">
        <f t="shared" si="88"/>
        <v>0</v>
      </c>
      <c r="J396" s="439">
        <f t="shared" si="88"/>
        <v>0</v>
      </c>
      <c r="K396" s="440">
        <f>SUM(K397:K398)</f>
        <v>0</v>
      </c>
      <c r="L396" s="1332">
        <f t="shared" si="88"/>
        <v>0</v>
      </c>
      <c r="M396" s="7">
        <f t="shared" si="80"/>
      </c>
      <c r="N396" s="407"/>
    </row>
    <row r="397" spans="1:14" ht="18.75" customHeight="1">
      <c r="A397" s="23">
        <v>190</v>
      </c>
      <c r="B397" s="471"/>
      <c r="C397" s="150">
        <v>6201</v>
      </c>
      <c r="D397" s="472" t="s">
        <v>864</v>
      </c>
      <c r="E397" s="1333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33">
        <f>I397+J397+K397</f>
        <v>0</v>
      </c>
      <c r="M397" s="7">
        <f t="shared" si="80"/>
      </c>
      <c r="N397" s="407"/>
    </row>
    <row r="398" spans="1:14" ht="18.75" customHeight="1">
      <c r="A398" s="23">
        <v>195</v>
      </c>
      <c r="B398" s="149"/>
      <c r="C398" s="179">
        <v>6202</v>
      </c>
      <c r="D398" s="473" t="s">
        <v>977</v>
      </c>
      <c r="E398" s="1337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37">
        <f>I398+J398+K398</f>
        <v>0</v>
      </c>
      <c r="M398" s="7">
        <f t="shared" si="80"/>
      </c>
      <c r="N398" s="407"/>
    </row>
    <row r="399" spans="1:14" s="15" customFormat="1" ht="18.75" customHeight="1">
      <c r="A399" s="22">
        <v>200</v>
      </c>
      <c r="B399" s="453">
        <v>6300</v>
      </c>
      <c r="C399" s="1749" t="s">
        <v>415</v>
      </c>
      <c r="D399" s="1750"/>
      <c r="E399" s="1332">
        <f aca="true" t="shared" si="89" ref="E399:L399">SUM(E400:E401)</f>
        <v>0</v>
      </c>
      <c r="F399" s="454">
        <f t="shared" si="89"/>
        <v>0</v>
      </c>
      <c r="G399" s="468">
        <f t="shared" si="89"/>
        <v>0</v>
      </c>
      <c r="H399" s="440">
        <f>SUM(H400:H401)</f>
        <v>0</v>
      </c>
      <c r="I399" s="454">
        <f t="shared" si="89"/>
        <v>0</v>
      </c>
      <c r="J399" s="439">
        <f t="shared" si="89"/>
        <v>0</v>
      </c>
      <c r="K399" s="440">
        <f>SUM(K400:K401)</f>
        <v>0</v>
      </c>
      <c r="L399" s="1332">
        <f t="shared" si="89"/>
        <v>0</v>
      </c>
      <c r="M399" s="7">
        <f t="shared" si="80"/>
      </c>
      <c r="N399" s="407"/>
    </row>
    <row r="400" spans="1:14" ht="18.75" customHeight="1">
      <c r="A400" s="23">
        <v>205</v>
      </c>
      <c r="B400" s="149"/>
      <c r="C400" s="150">
        <v>6301</v>
      </c>
      <c r="D400" s="472" t="s">
        <v>864</v>
      </c>
      <c r="E400" s="1333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33">
        <f>I400+J400+K400</f>
        <v>0</v>
      </c>
      <c r="M400" s="7">
        <f t="shared" si="80"/>
      </c>
      <c r="N400" s="407"/>
    </row>
    <row r="401" spans="1:14" ht="18.75" customHeight="1">
      <c r="A401" s="36">
        <v>206</v>
      </c>
      <c r="B401" s="149"/>
      <c r="C401" s="179">
        <v>6302</v>
      </c>
      <c r="D401" s="473" t="s">
        <v>487</v>
      </c>
      <c r="E401" s="1337">
        <f t="shared" si="81"/>
        <v>0</v>
      </c>
      <c r="F401" s="158"/>
      <c r="G401" s="159"/>
      <c r="H401" s="467">
        <v>0</v>
      </c>
      <c r="I401" s="158"/>
      <c r="J401" s="159"/>
      <c r="K401" s="175">
        <v>0</v>
      </c>
      <c r="L401" s="1337">
        <f>I401+J401+K401</f>
        <v>0</v>
      </c>
      <c r="M401" s="7">
        <f t="shared" si="80"/>
      </c>
      <c r="N401" s="407"/>
    </row>
    <row r="402" spans="1:14" s="46" customFormat="1" ht="18.75" customHeight="1">
      <c r="A402" s="26">
        <v>210</v>
      </c>
      <c r="B402" s="453">
        <v>6400</v>
      </c>
      <c r="C402" s="1749" t="s">
        <v>132</v>
      </c>
      <c r="D402" s="1750"/>
      <c r="E402" s="1332">
        <f aca="true" t="shared" si="90" ref="E402:L402">SUM(E403:E404)</f>
        <v>0</v>
      </c>
      <c r="F402" s="454">
        <f t="shared" si="90"/>
        <v>0</v>
      </c>
      <c r="G402" s="468">
        <f t="shared" si="90"/>
        <v>0</v>
      </c>
      <c r="H402" s="440">
        <f>SUM(H403:H404)</f>
        <v>0</v>
      </c>
      <c r="I402" s="454">
        <f t="shared" si="90"/>
        <v>0</v>
      </c>
      <c r="J402" s="439">
        <f t="shared" si="90"/>
        <v>0</v>
      </c>
      <c r="K402" s="440">
        <f>SUM(K403:K404)</f>
        <v>0</v>
      </c>
      <c r="L402" s="1332">
        <f t="shared" si="90"/>
        <v>0</v>
      </c>
      <c r="M402" s="7">
        <f t="shared" si="80"/>
      </c>
      <c r="N402" s="407"/>
    </row>
    <row r="403" spans="1:14" s="35" customFormat="1" ht="15.75">
      <c r="A403" s="28">
        <v>211</v>
      </c>
      <c r="B403" s="181"/>
      <c r="C403" s="474">
        <v>6401</v>
      </c>
      <c r="D403" s="475" t="s">
        <v>488</v>
      </c>
      <c r="E403" s="1333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33">
        <f>I403+J403+K403</f>
        <v>0</v>
      </c>
      <c r="M403" s="7">
        <f t="shared" si="80"/>
      </c>
      <c r="N403" s="407"/>
    </row>
    <row r="404" spans="1:14" s="35" customFormat="1" ht="15.75">
      <c r="A404" s="28">
        <v>212</v>
      </c>
      <c r="B404" s="181"/>
      <c r="C404" s="476">
        <v>6402</v>
      </c>
      <c r="D404" s="477" t="s">
        <v>487</v>
      </c>
      <c r="E404" s="1337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37">
        <f>I404+J404+K404</f>
        <v>0</v>
      </c>
      <c r="M404" s="7">
        <f t="shared" si="80"/>
      </c>
      <c r="N404" s="407"/>
    </row>
    <row r="405" spans="1:14" s="46" customFormat="1" ht="18.75" customHeight="1">
      <c r="A405" s="47">
        <v>213</v>
      </c>
      <c r="B405" s="453">
        <v>6500</v>
      </c>
      <c r="C405" s="1749" t="s">
        <v>1415</v>
      </c>
      <c r="D405" s="1750"/>
      <c r="E405" s="1332">
        <f t="shared" si="81"/>
        <v>0</v>
      </c>
      <c r="F405" s="478"/>
      <c r="G405" s="479"/>
      <c r="H405" s="1416">
        <v>0</v>
      </c>
      <c r="I405" s="478"/>
      <c r="J405" s="479"/>
      <c r="K405" s="1416">
        <v>0</v>
      </c>
      <c r="L405" s="1332">
        <f>I405+J405+K405</f>
        <v>0</v>
      </c>
      <c r="M405" s="7">
        <f t="shared" si="80"/>
      </c>
      <c r="N405" s="407"/>
    </row>
    <row r="406" spans="1:14" s="15" customFormat="1" ht="18.75" customHeight="1">
      <c r="A406" s="22">
        <v>215</v>
      </c>
      <c r="B406" s="453">
        <v>6600</v>
      </c>
      <c r="C406" s="1749" t="s">
        <v>1416</v>
      </c>
      <c r="D406" s="1750"/>
      <c r="E406" s="1332">
        <f aca="true" t="shared" si="91" ref="E406:L406">SUM(E407:E408)</f>
        <v>0</v>
      </c>
      <c r="F406" s="454">
        <f t="shared" si="91"/>
        <v>0</v>
      </c>
      <c r="G406" s="468">
        <f t="shared" si="91"/>
        <v>0</v>
      </c>
      <c r="H406" s="440">
        <f>SUM(H407:H408)</f>
        <v>0</v>
      </c>
      <c r="I406" s="454">
        <f t="shared" si="91"/>
        <v>0</v>
      </c>
      <c r="J406" s="439">
        <f t="shared" si="91"/>
        <v>0</v>
      </c>
      <c r="K406" s="440">
        <f>SUM(K407:K408)</f>
        <v>0</v>
      </c>
      <c r="L406" s="1332">
        <f t="shared" si="91"/>
        <v>0</v>
      </c>
      <c r="M406" s="7">
        <f t="shared" si="80"/>
      </c>
      <c r="N406" s="407"/>
    </row>
    <row r="407" spans="1:14" ht="18.75" customHeight="1">
      <c r="A407" s="25">
        <v>220</v>
      </c>
      <c r="B407" s="149"/>
      <c r="C407" s="150">
        <v>6601</v>
      </c>
      <c r="D407" s="151" t="s">
        <v>416</v>
      </c>
      <c r="E407" s="1333">
        <f t="shared" si="81"/>
        <v>0</v>
      </c>
      <c r="F407" s="481">
        <v>0</v>
      </c>
      <c r="G407" s="1563">
        <v>0</v>
      </c>
      <c r="H407" s="154">
        <v>0</v>
      </c>
      <c r="I407" s="481">
        <v>0</v>
      </c>
      <c r="J407" s="1563">
        <v>0</v>
      </c>
      <c r="K407" s="154">
        <v>0</v>
      </c>
      <c r="L407" s="1333">
        <f>I407+J407+K407</f>
        <v>0</v>
      </c>
      <c r="M407" s="7">
        <f t="shared" si="80"/>
      </c>
      <c r="N407" s="407"/>
    </row>
    <row r="408" spans="1:14" ht="18.75" customHeight="1">
      <c r="A408" s="23">
        <v>225</v>
      </c>
      <c r="B408" s="149"/>
      <c r="C408" s="179">
        <v>6602</v>
      </c>
      <c r="D408" s="186" t="s">
        <v>417</v>
      </c>
      <c r="E408" s="1337">
        <f t="shared" si="81"/>
        <v>0</v>
      </c>
      <c r="F408" s="1561">
        <v>0</v>
      </c>
      <c r="G408" s="1562">
        <v>0</v>
      </c>
      <c r="H408" s="467">
        <v>0</v>
      </c>
      <c r="I408" s="1561">
        <v>0</v>
      </c>
      <c r="J408" s="1562">
        <v>0</v>
      </c>
      <c r="K408" s="175">
        <v>0</v>
      </c>
      <c r="L408" s="1337">
        <f>I408+J408+K408</f>
        <v>0</v>
      </c>
      <c r="M408" s="7">
        <f t="shared" si="80"/>
      </c>
      <c r="N408" s="407"/>
    </row>
    <row r="409" spans="1:14" s="15" customFormat="1" ht="18.75" customHeight="1">
      <c r="A409" s="22">
        <v>215</v>
      </c>
      <c r="B409" s="453">
        <v>6700</v>
      </c>
      <c r="C409" s="1749" t="s">
        <v>1039</v>
      </c>
      <c r="D409" s="1750"/>
      <c r="E409" s="1332">
        <f aca="true" t="shared" si="92" ref="E409:L409">SUM(E410:E411)</f>
        <v>0</v>
      </c>
      <c r="F409" s="454">
        <f t="shared" si="92"/>
        <v>0</v>
      </c>
      <c r="G409" s="468">
        <f t="shared" si="92"/>
        <v>0</v>
      </c>
      <c r="H409" s="440">
        <f>SUM(H410:H411)</f>
        <v>0</v>
      </c>
      <c r="I409" s="454">
        <f t="shared" si="92"/>
        <v>0</v>
      </c>
      <c r="J409" s="439">
        <f t="shared" si="92"/>
        <v>0</v>
      </c>
      <c r="K409" s="440">
        <f>SUM(K410:K411)</f>
        <v>0</v>
      </c>
      <c r="L409" s="1332">
        <f t="shared" si="92"/>
        <v>0</v>
      </c>
      <c r="M409" s="7">
        <f t="shared" si="80"/>
      </c>
      <c r="N409" s="407"/>
    </row>
    <row r="410" spans="1:14" ht="18.75" customHeight="1">
      <c r="A410" s="25">
        <v>220</v>
      </c>
      <c r="B410" s="149"/>
      <c r="C410" s="150">
        <v>6701</v>
      </c>
      <c r="D410" s="151" t="s">
        <v>1040</v>
      </c>
      <c r="E410" s="1333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33">
        <f>I410+J410+K410</f>
        <v>0</v>
      </c>
      <c r="M410" s="7">
        <f t="shared" si="80"/>
      </c>
      <c r="N410" s="407"/>
    </row>
    <row r="411" spans="1:14" ht="18.75" customHeight="1">
      <c r="A411" s="23">
        <v>225</v>
      </c>
      <c r="B411" s="149"/>
      <c r="C411" s="179">
        <v>6702</v>
      </c>
      <c r="D411" s="186" t="s">
        <v>470</v>
      </c>
      <c r="E411" s="1337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37">
        <f>I411+J411+K411</f>
        <v>0</v>
      </c>
      <c r="M411" s="7">
        <f t="shared" si="80"/>
      </c>
      <c r="N411" s="407"/>
    </row>
    <row r="412" spans="1:14" s="15" customFormat="1" ht="18.75" customHeight="1">
      <c r="A412" s="22">
        <v>230</v>
      </c>
      <c r="B412" s="453">
        <v>6900</v>
      </c>
      <c r="C412" s="1749" t="s">
        <v>418</v>
      </c>
      <c r="D412" s="1750"/>
      <c r="E412" s="1332">
        <f aca="true" t="shared" si="93" ref="E412:L412">SUM(E413:E418)</f>
        <v>0</v>
      </c>
      <c r="F412" s="454">
        <f t="shared" si="93"/>
        <v>0</v>
      </c>
      <c r="G412" s="468">
        <f t="shared" si="93"/>
        <v>0</v>
      </c>
      <c r="H412" s="440">
        <f>SUM(H413:H418)</f>
        <v>0</v>
      </c>
      <c r="I412" s="454">
        <f t="shared" si="93"/>
        <v>0</v>
      </c>
      <c r="J412" s="439">
        <f t="shared" si="93"/>
        <v>0</v>
      </c>
      <c r="K412" s="440">
        <f>SUM(K413:K418)</f>
        <v>0</v>
      </c>
      <c r="L412" s="1332">
        <f t="shared" si="93"/>
        <v>0</v>
      </c>
      <c r="M412" s="7">
        <f t="shared" si="80"/>
      </c>
      <c r="N412" s="407"/>
    </row>
    <row r="413" spans="1:14" ht="18.75" customHeight="1">
      <c r="A413" s="23">
        <v>235</v>
      </c>
      <c r="B413" s="195"/>
      <c r="C413" s="480">
        <v>6901</v>
      </c>
      <c r="D413" s="151" t="s">
        <v>1041</v>
      </c>
      <c r="E413" s="1343">
        <f t="shared" si="81"/>
        <v>0</v>
      </c>
      <c r="F413" s="481">
        <v>0</v>
      </c>
      <c r="G413" s="482">
        <v>0</v>
      </c>
      <c r="H413" s="154">
        <v>0</v>
      </c>
      <c r="I413" s="481">
        <v>0</v>
      </c>
      <c r="J413" s="482">
        <v>0</v>
      </c>
      <c r="K413" s="154">
        <v>0</v>
      </c>
      <c r="L413" s="1343">
        <f aca="true" t="shared" si="94" ref="L413:L418">I413+J413+K413</f>
        <v>0</v>
      </c>
      <c r="M413" s="7">
        <f t="shared" si="80"/>
      </c>
      <c r="N413" s="407"/>
    </row>
    <row r="414" spans="1:14" ht="18.75" customHeight="1">
      <c r="A414" s="23">
        <v>240</v>
      </c>
      <c r="B414" s="195"/>
      <c r="C414" s="156">
        <v>6905</v>
      </c>
      <c r="D414" s="184" t="s">
        <v>1417</v>
      </c>
      <c r="E414" s="1341">
        <f t="shared" si="81"/>
        <v>0</v>
      </c>
      <c r="F414" s="483">
        <v>0</v>
      </c>
      <c r="G414" s="484">
        <v>0</v>
      </c>
      <c r="H414" s="160">
        <v>0</v>
      </c>
      <c r="I414" s="483">
        <v>0</v>
      </c>
      <c r="J414" s="484">
        <v>0</v>
      </c>
      <c r="K414" s="160">
        <v>0</v>
      </c>
      <c r="L414" s="1341">
        <f t="shared" si="94"/>
        <v>0</v>
      </c>
      <c r="M414" s="7">
        <f t="shared" si="80"/>
      </c>
      <c r="N414" s="407"/>
    </row>
    <row r="415" spans="1:14" ht="18.75" customHeight="1">
      <c r="A415" s="23">
        <v>240</v>
      </c>
      <c r="B415" s="195"/>
      <c r="C415" s="156">
        <v>6906</v>
      </c>
      <c r="D415" s="184" t="s">
        <v>326</v>
      </c>
      <c r="E415" s="1341">
        <f t="shared" si="81"/>
        <v>0</v>
      </c>
      <c r="F415" s="483">
        <v>0</v>
      </c>
      <c r="G415" s="484">
        <v>0</v>
      </c>
      <c r="H415" s="160">
        <v>0</v>
      </c>
      <c r="I415" s="483">
        <v>0</v>
      </c>
      <c r="J415" s="484">
        <v>0</v>
      </c>
      <c r="K415" s="160">
        <v>0</v>
      </c>
      <c r="L415" s="1341">
        <f t="shared" si="94"/>
        <v>0</v>
      </c>
      <c r="M415" s="7">
        <f t="shared" si="80"/>
      </c>
      <c r="N415" s="407"/>
    </row>
    <row r="416" spans="1:14" ht="18.75" customHeight="1">
      <c r="A416" s="23">
        <v>245</v>
      </c>
      <c r="B416" s="195"/>
      <c r="C416" s="156">
        <v>6907</v>
      </c>
      <c r="D416" s="184" t="s">
        <v>133</v>
      </c>
      <c r="E416" s="1341">
        <f t="shared" si="81"/>
        <v>0</v>
      </c>
      <c r="F416" s="483">
        <v>0</v>
      </c>
      <c r="G416" s="484">
        <v>0</v>
      </c>
      <c r="H416" s="160">
        <v>0</v>
      </c>
      <c r="I416" s="483">
        <v>0</v>
      </c>
      <c r="J416" s="484">
        <v>0</v>
      </c>
      <c r="K416" s="160">
        <v>0</v>
      </c>
      <c r="L416" s="1341">
        <f t="shared" si="94"/>
        <v>0</v>
      </c>
      <c r="M416" s="7">
        <f t="shared" si="80"/>
      </c>
      <c r="N416" s="407"/>
    </row>
    <row r="417" spans="1:14" ht="18.75" customHeight="1">
      <c r="A417" s="23">
        <v>250</v>
      </c>
      <c r="B417" s="195"/>
      <c r="C417" s="156">
        <v>6908</v>
      </c>
      <c r="D417" s="184" t="s">
        <v>1042</v>
      </c>
      <c r="E417" s="1341">
        <f t="shared" si="81"/>
        <v>0</v>
      </c>
      <c r="F417" s="483">
        <v>0</v>
      </c>
      <c r="G417" s="484">
        <v>0</v>
      </c>
      <c r="H417" s="160">
        <v>0</v>
      </c>
      <c r="I417" s="483">
        <v>0</v>
      </c>
      <c r="J417" s="484">
        <v>0</v>
      </c>
      <c r="K417" s="160">
        <v>0</v>
      </c>
      <c r="L417" s="1341">
        <f t="shared" si="94"/>
        <v>0</v>
      </c>
      <c r="M417" s="7">
        <f t="shared" si="80"/>
      </c>
      <c r="N417" s="407"/>
    </row>
    <row r="418" spans="1:14" ht="18.75" customHeight="1">
      <c r="A418" s="23">
        <v>255</v>
      </c>
      <c r="B418" s="195"/>
      <c r="C418" s="179">
        <v>6909</v>
      </c>
      <c r="D418" s="186" t="s">
        <v>1043</v>
      </c>
      <c r="E418" s="1337">
        <f t="shared" si="81"/>
        <v>0</v>
      </c>
      <c r="F418" s="485">
        <v>0</v>
      </c>
      <c r="G418" s="486">
        <v>0</v>
      </c>
      <c r="H418" s="175">
        <v>0</v>
      </c>
      <c r="I418" s="485">
        <v>0</v>
      </c>
      <c r="J418" s="486">
        <v>0</v>
      </c>
      <c r="K418" s="175">
        <v>0</v>
      </c>
      <c r="L418" s="1337">
        <f t="shared" si="94"/>
        <v>0</v>
      </c>
      <c r="M418" s="7">
        <f t="shared" si="80"/>
      </c>
      <c r="N418" s="407"/>
    </row>
    <row r="419" spans="1:14" ht="20.25" customHeight="1" thickBot="1">
      <c r="A419" s="36">
        <v>260</v>
      </c>
      <c r="B419" s="487" t="s">
        <v>118</v>
      </c>
      <c r="C419" s="488" t="s">
        <v>1080</v>
      </c>
      <c r="D419" s="489" t="s">
        <v>134</v>
      </c>
      <c r="E419" s="507">
        <f aca="true" t="shared" si="95" ref="E419:L419">SUM(E361,E375,E383,E388,E391,E396,E399,E402,E405,E406,E409,E412)</f>
        <v>0</v>
      </c>
      <c r="F419" s="490">
        <f t="shared" si="95"/>
        <v>0</v>
      </c>
      <c r="G419" s="491">
        <f t="shared" si="95"/>
        <v>0</v>
      </c>
      <c r="H419" s="510">
        <f>SUM(H361,H375,H383,H388,H391,H396,H399,H402,H405,H406,H409,H412)</f>
        <v>0</v>
      </c>
      <c r="I419" s="490">
        <f t="shared" si="95"/>
        <v>0</v>
      </c>
      <c r="J419" s="491">
        <f t="shared" si="95"/>
        <v>0</v>
      </c>
      <c r="K419" s="510">
        <f>SUM(K361,K375,K383,K388,K391,K396,K399,K402,K405,K406,K409,K412)</f>
        <v>0</v>
      </c>
      <c r="L419" s="507">
        <f t="shared" si="95"/>
        <v>0</v>
      </c>
      <c r="M419" s="7">
        <f t="shared" si="80"/>
      </c>
      <c r="N419" s="404"/>
    </row>
    <row r="420" spans="1:14" ht="16.5" thickTop="1">
      <c r="A420" s="36">
        <v>261</v>
      </c>
      <c r="B420" s="492" t="s">
        <v>135</v>
      </c>
      <c r="C420" s="493"/>
      <c r="D420" s="494" t="s">
        <v>1414</v>
      </c>
      <c r="E420" s="1344"/>
      <c r="F420" s="495"/>
      <c r="G420" s="495"/>
      <c r="H420" s="496"/>
      <c r="I420" s="495"/>
      <c r="J420" s="497"/>
      <c r="K420" s="497"/>
      <c r="L420" s="1359"/>
      <c r="M420" s="7">
        <f t="shared" si="80"/>
      </c>
      <c r="N420" s="404"/>
    </row>
    <row r="421" spans="1:14" ht="15.75">
      <c r="A421" s="36">
        <v>262</v>
      </c>
      <c r="B421" s="498"/>
      <c r="C421" s="499"/>
      <c r="D421" s="500"/>
      <c r="E421" s="1345"/>
      <c r="F421" s="501"/>
      <c r="G421" s="501"/>
      <c r="H421" s="502"/>
      <c r="I421" s="501"/>
      <c r="J421" s="503"/>
      <c r="K421" s="503"/>
      <c r="L421" s="1360"/>
      <c r="M421" s="7">
        <f t="shared" si="80"/>
      </c>
      <c r="N421" s="404"/>
    </row>
    <row r="422" spans="1:14" s="15" customFormat="1" ht="18" customHeight="1">
      <c r="A422" s="39">
        <v>265</v>
      </c>
      <c r="B422" s="453">
        <v>7400</v>
      </c>
      <c r="C422" s="1749" t="s">
        <v>1106</v>
      </c>
      <c r="D422" s="1750"/>
      <c r="E422" s="1332">
        <f>F422+G422+H422</f>
        <v>0</v>
      </c>
      <c r="F422" s="1414">
        <v>0</v>
      </c>
      <c r="G422" s="1555">
        <v>0</v>
      </c>
      <c r="H422" s="1416">
        <v>0</v>
      </c>
      <c r="I422" s="1414">
        <v>0</v>
      </c>
      <c r="J422" s="1555">
        <v>0</v>
      </c>
      <c r="K422" s="1416">
        <v>0</v>
      </c>
      <c r="L422" s="1332">
        <f>I422+J422+K422</f>
        <v>0</v>
      </c>
      <c r="M422" s="7">
        <f t="shared" si="80"/>
      </c>
      <c r="N422" s="404"/>
    </row>
    <row r="423" spans="1:14" s="15" customFormat="1" ht="18" customHeight="1">
      <c r="A423" s="39">
        <v>275</v>
      </c>
      <c r="B423" s="453">
        <v>7500</v>
      </c>
      <c r="C423" s="1749" t="s">
        <v>1044</v>
      </c>
      <c r="D423" s="1750"/>
      <c r="E423" s="1332">
        <f>F423+G423+H423</f>
        <v>0</v>
      </c>
      <c r="F423" s="1414">
        <v>0</v>
      </c>
      <c r="G423" s="1555">
        <v>0</v>
      </c>
      <c r="H423" s="1416">
        <v>0</v>
      </c>
      <c r="I423" s="1414">
        <v>0</v>
      </c>
      <c r="J423" s="1555">
        <v>0</v>
      </c>
      <c r="K423" s="1416">
        <v>0</v>
      </c>
      <c r="L423" s="1332">
        <f>I423+J423+K423</f>
        <v>0</v>
      </c>
      <c r="M423" s="7">
        <f t="shared" si="80"/>
      </c>
      <c r="N423" s="404"/>
    </row>
    <row r="424" spans="1:14" s="15" customFormat="1" ht="18" customHeight="1">
      <c r="A424" s="22">
        <v>285</v>
      </c>
      <c r="B424" s="453">
        <v>7600</v>
      </c>
      <c r="C424" s="1749" t="s">
        <v>419</v>
      </c>
      <c r="D424" s="1750"/>
      <c r="E424" s="1332">
        <f>F424+G424+H424</f>
        <v>0</v>
      </c>
      <c r="F424" s="478"/>
      <c r="G424" s="479"/>
      <c r="H424" s="1416">
        <v>0</v>
      </c>
      <c r="I424" s="478"/>
      <c r="J424" s="479"/>
      <c r="K424" s="1416">
        <v>0</v>
      </c>
      <c r="L424" s="1332">
        <f>I424+J424+K424</f>
        <v>0</v>
      </c>
      <c r="M424" s="7">
        <f t="shared" si="80"/>
      </c>
      <c r="N424" s="404"/>
    </row>
    <row r="425" spans="1:14" s="15" customFormat="1" ht="18" customHeight="1">
      <c r="A425" s="22">
        <v>295</v>
      </c>
      <c r="B425" s="453">
        <v>7700</v>
      </c>
      <c r="C425" s="1749" t="s">
        <v>1418</v>
      </c>
      <c r="D425" s="1750"/>
      <c r="E425" s="1332">
        <f>F425+G425+H425</f>
        <v>0</v>
      </c>
      <c r="F425" s="478"/>
      <c r="G425" s="479"/>
      <c r="H425" s="1554">
        <v>0</v>
      </c>
      <c r="I425" s="478"/>
      <c r="J425" s="479"/>
      <c r="K425" s="1554">
        <v>0</v>
      </c>
      <c r="L425" s="1332">
        <f>I425+J425+K425</f>
        <v>0</v>
      </c>
      <c r="M425" s="7">
        <f>(IF($E425&lt;&gt;0,$M$2,IF($L425&lt;&gt;0,$M$2,"")))</f>
      </c>
      <c r="N425" s="404"/>
    </row>
    <row r="426" spans="1:14" s="15" customFormat="1" ht="18.75" customHeight="1">
      <c r="A426" s="22">
        <v>215</v>
      </c>
      <c r="B426" s="453">
        <v>7800</v>
      </c>
      <c r="C426" s="1749" t="s">
        <v>136</v>
      </c>
      <c r="D426" s="1750"/>
      <c r="E426" s="1332">
        <f aca="true" t="shared" si="96" ref="E426:L426">SUM(E427:E428)</f>
        <v>0</v>
      </c>
      <c r="F426" s="454">
        <f t="shared" si="96"/>
        <v>0</v>
      </c>
      <c r="G426" s="468">
        <f t="shared" si="96"/>
        <v>0</v>
      </c>
      <c r="H426" s="440">
        <f>SUM(H427:H428)</f>
        <v>0</v>
      </c>
      <c r="I426" s="454">
        <f t="shared" si="96"/>
        <v>0</v>
      </c>
      <c r="J426" s="439">
        <f t="shared" si="96"/>
        <v>0</v>
      </c>
      <c r="K426" s="440">
        <f t="shared" si="96"/>
        <v>0</v>
      </c>
      <c r="L426" s="1332">
        <f t="shared" si="96"/>
        <v>0</v>
      </c>
      <c r="M426" s="7">
        <f>(IF($E426&lt;&gt;0,$M$2,IF($L426&lt;&gt;0,$M$2,"")))</f>
      </c>
      <c r="N426" s="404"/>
    </row>
    <row r="427" spans="1:14" ht="18" customHeight="1">
      <c r="A427" s="25">
        <v>220</v>
      </c>
      <c r="B427" s="149"/>
      <c r="C427" s="150">
        <v>7833</v>
      </c>
      <c r="D427" s="151" t="s">
        <v>1045</v>
      </c>
      <c r="E427" s="1333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33">
        <f>I427+J427+K427</f>
        <v>0</v>
      </c>
      <c r="M427" s="7">
        <f>(IF($E427&lt;&gt;0,$M$2,IF($L427&lt;&gt;0,$M$2,"")))</f>
      </c>
      <c r="N427" s="404"/>
    </row>
    <row r="428" spans="1:14" ht="15.75">
      <c r="A428" s="23">
        <v>225</v>
      </c>
      <c r="B428" s="149"/>
      <c r="C428" s="162">
        <v>7888</v>
      </c>
      <c r="D428" s="185" t="s">
        <v>137</v>
      </c>
      <c r="E428" s="1346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46">
        <f>I428+J428+K428</f>
        <v>0</v>
      </c>
      <c r="M428" s="7">
        <f>(IF($E428&lt;&gt;0,$M$2,IF($L428&lt;&gt;0,$M$2,"")))</f>
      </c>
      <c r="N428" s="404"/>
    </row>
    <row r="429" spans="1:14" ht="20.25" customHeight="1" thickBot="1">
      <c r="A429" s="23">
        <v>315</v>
      </c>
      <c r="B429" s="504" t="s">
        <v>118</v>
      </c>
      <c r="C429" s="505" t="s">
        <v>1080</v>
      </c>
      <c r="D429" s="506" t="s">
        <v>138</v>
      </c>
      <c r="E429" s="507">
        <f aca="true" t="shared" si="97" ref="E429:L429">SUM(E422,E423,E424,E425,E426)</f>
        <v>0</v>
      </c>
      <c r="F429" s="508">
        <f t="shared" si="97"/>
        <v>0</v>
      </c>
      <c r="G429" s="509">
        <f t="shared" si="97"/>
        <v>0</v>
      </c>
      <c r="H429" s="510">
        <f>SUM(H422,H423,H424,H425,H426)</f>
        <v>0</v>
      </c>
      <c r="I429" s="508">
        <f t="shared" si="97"/>
        <v>0</v>
      </c>
      <c r="J429" s="509">
        <f t="shared" si="97"/>
        <v>0</v>
      </c>
      <c r="K429" s="510">
        <f t="shared" si="97"/>
        <v>0</v>
      </c>
      <c r="L429" s="507">
        <f t="shared" si="97"/>
        <v>0</v>
      </c>
      <c r="M429" s="7">
        <v>1</v>
      </c>
      <c r="N429" s="404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4"/>
    </row>
    <row r="431" spans="1:14" ht="15">
      <c r="A431" s="23"/>
      <c r="B431" s="511"/>
      <c r="C431" s="511"/>
      <c r="D431" s="512"/>
      <c r="E431" s="512"/>
      <c r="F431" s="512"/>
      <c r="G431" s="512"/>
      <c r="H431" s="512"/>
      <c r="I431" s="512"/>
      <c r="J431" s="512"/>
      <c r="K431" s="512"/>
      <c r="L431" s="512"/>
      <c r="M431" s="512">
        <v>1</v>
      </c>
      <c r="N431" s="404"/>
    </row>
    <row r="432" spans="1:14" ht="15">
      <c r="A432" s="23"/>
      <c r="B432" s="228"/>
      <c r="C432" s="390"/>
      <c r="D432" s="399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3"/>
    </row>
    <row r="433" spans="1:14" ht="21" customHeight="1">
      <c r="A433" s="23"/>
      <c r="B433" s="1756" t="str">
        <f>$B$7</f>
        <v>ОТЧЕТНИ ДАННИ ПО ЕБК ЗА СМЕТКИТЕ ЗА СРЕДСТВАТА ОТ ЕВРОПЕЙСКИЯ СЪЮЗ - РА</v>
      </c>
      <c r="C433" s="1757"/>
      <c r="D433" s="1757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3"/>
    </row>
    <row r="434" spans="1:14" ht="18.75" customHeight="1">
      <c r="A434" s="23"/>
      <c r="B434" s="228"/>
      <c r="C434" s="390"/>
      <c r="D434" s="399"/>
      <c r="E434" s="405" t="s">
        <v>100</v>
      </c>
      <c r="F434" s="405" t="s">
        <v>46</v>
      </c>
      <c r="G434" s="223"/>
      <c r="H434" s="223"/>
      <c r="I434" s="223"/>
      <c r="J434" s="223"/>
      <c r="K434" s="223"/>
      <c r="L434" s="223"/>
      <c r="M434" s="7">
        <v>1</v>
      </c>
      <c r="N434" s="513"/>
    </row>
    <row r="435" spans="1:14" ht="27" customHeight="1">
      <c r="A435" s="23"/>
      <c r="B435" s="1729">
        <f>$B$9</f>
        <v>0</v>
      </c>
      <c r="C435" s="1730"/>
      <c r="D435" s="1731"/>
      <c r="E435" s="115">
        <f>$E$9</f>
        <v>44562</v>
      </c>
      <c r="F435" s="406">
        <f>$F$9</f>
        <v>44592</v>
      </c>
      <c r="G435" s="223"/>
      <c r="H435" s="223"/>
      <c r="I435" s="223"/>
      <c r="J435" s="223"/>
      <c r="K435" s="223"/>
      <c r="L435" s="237"/>
      <c r="M435" s="7">
        <v>1</v>
      </c>
      <c r="N435" s="513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3"/>
    </row>
    <row r="437" spans="1:14" ht="5.25" customHeight="1">
      <c r="A437" s="23"/>
      <c r="B437" s="227"/>
      <c r="C437" s="228"/>
      <c r="D437" s="229"/>
      <c r="E437" s="408"/>
      <c r="F437" s="237"/>
      <c r="G437" s="223"/>
      <c r="H437" s="223"/>
      <c r="I437" s="223"/>
      <c r="J437" s="223"/>
      <c r="K437" s="223"/>
      <c r="L437" s="237"/>
      <c r="M437" s="7">
        <v>1</v>
      </c>
      <c r="N437" s="513"/>
    </row>
    <row r="438" spans="1:14" ht="27.75" customHeight="1">
      <c r="A438" s="23"/>
      <c r="B438" s="1720" t="str">
        <f>$B$12</f>
        <v>Момчилград</v>
      </c>
      <c r="C438" s="1721"/>
      <c r="D438" s="1722"/>
      <c r="E438" s="409" t="s">
        <v>101</v>
      </c>
      <c r="F438" s="232" t="str">
        <f>$F$12</f>
        <v>5906</v>
      </c>
      <c r="G438" s="223"/>
      <c r="H438" s="223"/>
      <c r="I438" s="223"/>
      <c r="J438" s="223"/>
      <c r="K438" s="223"/>
      <c r="L438" s="237"/>
      <c r="M438" s="7">
        <v>1</v>
      </c>
      <c r="N438" s="513"/>
    </row>
    <row r="439" spans="1:14" ht="15.75">
      <c r="A439" s="23"/>
      <c r="B439" s="410" t="str">
        <f>$B$13</f>
        <v>(наименование на първостепенния разпоредител с бюджет)</v>
      </c>
      <c r="C439" s="6"/>
      <c r="D439" s="237"/>
      <c r="E439" s="408"/>
      <c r="F439" s="237"/>
      <c r="G439" s="223"/>
      <c r="H439" s="223"/>
      <c r="I439" s="223"/>
      <c r="J439" s="223"/>
      <c r="K439" s="223"/>
      <c r="L439" s="237"/>
      <c r="M439" s="7">
        <v>1</v>
      </c>
      <c r="N439" s="513"/>
    </row>
    <row r="440" spans="1:14" ht="18">
      <c r="A440" s="23"/>
      <c r="B440" s="237"/>
      <c r="C440" s="237"/>
      <c r="D440" s="514" t="s">
        <v>102</v>
      </c>
      <c r="E440" s="238">
        <f>$E$15</f>
        <v>42</v>
      </c>
      <c r="F440" s="126" t="str">
        <f>+$F$15</f>
        <v>СЕС - РА</v>
      </c>
      <c r="G440" s="239"/>
      <c r="H440" s="239"/>
      <c r="I440" s="239"/>
      <c r="J440" s="239"/>
      <c r="K440" s="239"/>
      <c r="L440" s="218"/>
      <c r="M440" s="7">
        <v>1</v>
      </c>
      <c r="N440" s="513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1207</v>
      </c>
      <c r="I441" s="244"/>
      <c r="J441" s="244"/>
      <c r="K441" s="244"/>
      <c r="L441" s="1331" t="s">
        <v>1207</v>
      </c>
      <c r="M441" s="7">
        <v>1</v>
      </c>
      <c r="N441" s="513"/>
    </row>
    <row r="442" spans="1:14" ht="22.5" customHeight="1" thickBot="1">
      <c r="A442" s="23"/>
      <c r="B442" s="515"/>
      <c r="C442" s="390"/>
      <c r="D442" s="516"/>
      <c r="E442" s="1689" t="str">
        <f>CONCATENATE("Уточнен план ",$C$3," - БЮДЖЕТНО САЛДО")</f>
        <v>Уточнен план 2022 - БЮДЖЕТНО САЛДО</v>
      </c>
      <c r="F442" s="1690"/>
      <c r="G442" s="1690"/>
      <c r="H442" s="1691"/>
      <c r="I442" s="1707" t="str">
        <f>CONCATENATE("Отчет ",$C$3," - БЮДЖЕТНО САЛДО")</f>
        <v>Отчет 2022 - БЮДЖЕТНО САЛДО</v>
      </c>
      <c r="J442" s="1708"/>
      <c r="K442" s="1708"/>
      <c r="L442" s="1709"/>
      <c r="M442" s="7">
        <v>1</v>
      </c>
      <c r="N442" s="513"/>
    </row>
    <row r="443" spans="1:14" ht="48" customHeight="1">
      <c r="A443" s="23"/>
      <c r="B443" s="517"/>
      <c r="C443" s="517"/>
      <c r="D443" s="518" t="s">
        <v>96</v>
      </c>
      <c r="E443" s="137" t="str">
        <f aca="true" t="shared" si="98" ref="E443:L444">E20</f>
        <v>Уточнен план                Общо</v>
      </c>
      <c r="F443" s="1361" t="str">
        <f t="shared" si="98"/>
        <v>държавни дейности</v>
      </c>
      <c r="G443" s="1362" t="str">
        <f t="shared" si="98"/>
        <v>местни дейности</v>
      </c>
      <c r="H443" s="1363" t="str">
        <f t="shared" si="98"/>
        <v>дофинансиране</v>
      </c>
      <c r="I443" s="519" t="str">
        <f t="shared" si="98"/>
        <v>държавни дейности -ОТЧЕТ</v>
      </c>
      <c r="J443" s="520" t="str">
        <f t="shared" si="98"/>
        <v>местни дейности - ОТЧЕТ</v>
      </c>
      <c r="K443" s="521" t="str">
        <f t="shared" si="98"/>
        <v>дофинансиране - ОТЧЕТ</v>
      </c>
      <c r="L443" s="522" t="str">
        <f t="shared" si="98"/>
        <v>ОТЧЕТ                                    ОБЩО</v>
      </c>
      <c r="M443" s="7">
        <v>1</v>
      </c>
      <c r="N443" s="513"/>
    </row>
    <row r="444" spans="1:14" ht="19.5" thickBot="1">
      <c r="A444" s="23"/>
      <c r="B444" s="523"/>
      <c r="C444" s="524"/>
      <c r="D444" s="525" t="s">
        <v>97</v>
      </c>
      <c r="E444" s="526" t="str">
        <f t="shared" si="98"/>
        <v>(1)</v>
      </c>
      <c r="F444" s="527" t="str">
        <f t="shared" si="98"/>
        <v>(2)</v>
      </c>
      <c r="G444" s="528" t="str">
        <f t="shared" si="98"/>
        <v>(3)</v>
      </c>
      <c r="H444" s="529" t="str">
        <f t="shared" si="98"/>
        <v>(4)</v>
      </c>
      <c r="I444" s="530" t="str">
        <f t="shared" si="98"/>
        <v>(5)</v>
      </c>
      <c r="J444" s="531" t="str">
        <f t="shared" si="98"/>
        <v>(6)</v>
      </c>
      <c r="K444" s="532" t="str">
        <f t="shared" si="98"/>
        <v>(7)</v>
      </c>
      <c r="L444" s="533" t="str">
        <f t="shared" si="98"/>
        <v>(8)</v>
      </c>
      <c r="M444" s="7">
        <v>1</v>
      </c>
      <c r="N444" s="513"/>
    </row>
    <row r="445" spans="1:14" ht="21" customHeight="1" thickTop="1">
      <c r="A445" s="23"/>
      <c r="B445" s="390"/>
      <c r="C445" s="534"/>
      <c r="D445" s="535" t="s">
        <v>98</v>
      </c>
      <c r="E445" s="536">
        <f aca="true" t="shared" si="99" ref="E445:L445">+E169-E301+E419+E429</f>
        <v>0</v>
      </c>
      <c r="F445" s="537">
        <f t="shared" si="99"/>
        <v>0</v>
      </c>
      <c r="G445" s="538">
        <f t="shared" si="99"/>
        <v>0</v>
      </c>
      <c r="H445" s="539">
        <f t="shared" si="99"/>
        <v>0</v>
      </c>
      <c r="I445" s="537">
        <f t="shared" si="99"/>
        <v>0</v>
      </c>
      <c r="J445" s="538">
        <f t="shared" si="99"/>
        <v>0</v>
      </c>
      <c r="K445" s="539">
        <f t="shared" si="99"/>
        <v>0</v>
      </c>
      <c r="L445" s="540">
        <f t="shared" si="99"/>
        <v>0</v>
      </c>
      <c r="M445" s="7">
        <v>1</v>
      </c>
      <c r="N445" s="513"/>
    </row>
    <row r="446" spans="1:14" ht="20.25" customHeight="1" thickBot="1">
      <c r="A446" s="23"/>
      <c r="B446" s="390"/>
      <c r="C446" s="541"/>
      <c r="D446" s="542" t="s">
        <v>99</v>
      </c>
      <c r="E446" s="543">
        <f aca="true" t="shared" si="100" ref="E446:K447">+E597</f>
        <v>0</v>
      </c>
      <c r="F446" s="544">
        <f t="shared" si="100"/>
        <v>0</v>
      </c>
      <c r="G446" s="545">
        <f t="shared" si="100"/>
        <v>0</v>
      </c>
      <c r="H446" s="546">
        <f t="shared" si="100"/>
        <v>0</v>
      </c>
      <c r="I446" s="544">
        <f t="shared" si="100"/>
        <v>0</v>
      </c>
      <c r="J446" s="545">
        <f t="shared" si="100"/>
        <v>0</v>
      </c>
      <c r="K446" s="546">
        <f t="shared" si="100"/>
        <v>0</v>
      </c>
      <c r="L446" s="547">
        <f>+L597</f>
        <v>0</v>
      </c>
      <c r="M446" s="7">
        <v>1</v>
      </c>
      <c r="N446" s="513"/>
    </row>
    <row r="447" spans="1:14" ht="16.5" thickTop="1">
      <c r="A447" s="23"/>
      <c r="B447" s="390"/>
      <c r="C447" s="541"/>
      <c r="D447" s="548">
        <f>+IF(+SUM(E447:J447)=0,0,"Контрола: дефицит/излишък = финансиране с обратен знак (V. + VІ. = 0)")</f>
        <v>0</v>
      </c>
      <c r="E447" s="549">
        <f t="shared" si="100"/>
        <v>0</v>
      </c>
      <c r="F447" s="549"/>
      <c r="G447" s="549"/>
      <c r="H447" s="549"/>
      <c r="I447" s="549"/>
      <c r="J447" s="549"/>
      <c r="K447" s="549"/>
      <c r="L447" s="549">
        <f>+L598</f>
        <v>0</v>
      </c>
      <c r="M447" s="7">
        <v>1</v>
      </c>
      <c r="N447" s="513"/>
    </row>
    <row r="448" spans="1:14" ht="15">
      <c r="A448" s="23"/>
      <c r="B448" s="550"/>
      <c r="C448" s="550"/>
      <c r="D448" s="551"/>
      <c r="E448" s="551"/>
      <c r="F448" s="551"/>
      <c r="G448" s="551"/>
      <c r="H448" s="551"/>
      <c r="I448" s="551"/>
      <c r="J448" s="551"/>
      <c r="K448" s="551"/>
      <c r="L448" s="551"/>
      <c r="M448" s="7">
        <v>1</v>
      </c>
      <c r="N448" s="513"/>
    </row>
    <row r="449" spans="1:14" ht="20.25" customHeight="1">
      <c r="A449" s="23"/>
      <c r="B449" s="1758" t="str">
        <f>$B$7</f>
        <v>ОТЧЕТНИ ДАННИ ПО ЕБК ЗА СМЕТКИТЕ ЗА СРЕДСТВАТА ОТ ЕВРОПЕЙСКИЯ СЪЮЗ - РА</v>
      </c>
      <c r="C449" s="1759"/>
      <c r="D449" s="1759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3"/>
    </row>
    <row r="450" spans="1:14" ht="18.75" customHeight="1">
      <c r="A450" s="23"/>
      <c r="B450" s="228"/>
      <c r="C450" s="390"/>
      <c r="D450" s="399"/>
      <c r="E450" s="405" t="s">
        <v>100</v>
      </c>
      <c r="F450" s="405" t="s">
        <v>46</v>
      </c>
      <c r="G450" s="223"/>
      <c r="H450" s="223"/>
      <c r="I450" s="223"/>
      <c r="J450" s="223"/>
      <c r="K450" s="223"/>
      <c r="L450" s="237"/>
      <c r="M450" s="7">
        <v>1</v>
      </c>
      <c r="N450" s="513"/>
    </row>
    <row r="451" spans="1:14" ht="27" customHeight="1">
      <c r="A451" s="23"/>
      <c r="B451" s="1729">
        <f>$B$9</f>
        <v>0</v>
      </c>
      <c r="C451" s="1730"/>
      <c r="D451" s="1731"/>
      <c r="E451" s="115">
        <f>$E$9</f>
        <v>44562</v>
      </c>
      <c r="F451" s="406">
        <f>$F$9</f>
        <v>44592</v>
      </c>
      <c r="G451" s="223"/>
      <c r="H451" s="223"/>
      <c r="I451" s="223"/>
      <c r="J451" s="223"/>
      <c r="K451" s="223"/>
      <c r="L451" s="237"/>
      <c r="M451" s="7">
        <v>1</v>
      </c>
      <c r="N451" s="513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3"/>
    </row>
    <row r="453" spans="1:14" ht="5.25" customHeight="1">
      <c r="A453" s="23"/>
      <c r="B453" s="227"/>
      <c r="C453" s="228"/>
      <c r="D453" s="229"/>
      <c r="E453" s="408"/>
      <c r="F453" s="237"/>
      <c r="G453" s="223"/>
      <c r="H453" s="223"/>
      <c r="I453" s="223"/>
      <c r="J453" s="223"/>
      <c r="K453" s="223"/>
      <c r="L453" s="237"/>
      <c r="M453" s="7">
        <v>1</v>
      </c>
      <c r="N453" s="513"/>
    </row>
    <row r="454" spans="1:14" ht="27" customHeight="1">
      <c r="A454" s="23"/>
      <c r="B454" s="1720" t="str">
        <f>$B$12</f>
        <v>Момчилград</v>
      </c>
      <c r="C454" s="1721"/>
      <c r="D454" s="1722"/>
      <c r="E454" s="409" t="s">
        <v>101</v>
      </c>
      <c r="F454" s="232" t="str">
        <f>$F$12</f>
        <v>5906</v>
      </c>
      <c r="G454" s="223"/>
      <c r="H454" s="223"/>
      <c r="I454" s="223"/>
      <c r="J454" s="223"/>
      <c r="K454" s="223"/>
      <c r="L454" s="237"/>
      <c r="M454" s="7">
        <v>1</v>
      </c>
      <c r="N454" s="513"/>
    </row>
    <row r="455" spans="1:14" ht="15">
      <c r="A455" s="23"/>
      <c r="B455" s="237"/>
      <c r="C455" s="6"/>
      <c r="D455" s="237"/>
      <c r="E455" s="408"/>
      <c r="F455" s="237"/>
      <c r="G455" s="223"/>
      <c r="H455" s="223"/>
      <c r="I455" s="223"/>
      <c r="J455" s="223"/>
      <c r="K455" s="223"/>
      <c r="L455" s="237"/>
      <c r="M455" s="7">
        <v>1</v>
      </c>
      <c r="N455" s="513"/>
    </row>
    <row r="456" spans="1:14" ht="18">
      <c r="A456" s="23"/>
      <c r="B456" s="236"/>
      <c r="C456" s="237"/>
      <c r="D456" s="514" t="s">
        <v>102</v>
      </c>
      <c r="E456" s="238">
        <f>$E$15</f>
        <v>42</v>
      </c>
      <c r="F456" s="126" t="str">
        <f>+$F$15</f>
        <v>СЕС - РА</v>
      </c>
      <c r="G456" s="239"/>
      <c r="H456" s="239"/>
      <c r="I456" s="239"/>
      <c r="J456" s="239"/>
      <c r="K456" s="239"/>
      <c r="L456" s="218"/>
      <c r="M456" s="7">
        <v>1</v>
      </c>
      <c r="N456" s="513"/>
    </row>
    <row r="457" spans="1:14" ht="14.25" customHeight="1" thickBot="1">
      <c r="A457" s="23"/>
      <c r="B457" s="228"/>
      <c r="C457" s="390"/>
      <c r="D457" s="399"/>
      <c r="E457" s="37"/>
      <c r="F457" s="244"/>
      <c r="G457" s="244"/>
      <c r="H457" s="246" t="s">
        <v>1207</v>
      </c>
      <c r="I457" s="244"/>
      <c r="J457" s="244"/>
      <c r="K457" s="244"/>
      <c r="L457" s="1331" t="s">
        <v>1207</v>
      </c>
      <c r="M457" s="7">
        <v>1</v>
      </c>
      <c r="N457" s="513"/>
    </row>
    <row r="458" spans="1:14" ht="22.5" customHeight="1">
      <c r="A458" s="23"/>
      <c r="B458" s="552" t="s">
        <v>139</v>
      </c>
      <c r="C458" s="553"/>
      <c r="D458" s="554"/>
      <c r="E458" s="1692" t="str">
        <f>CONCATENATE("Уточнен план ",$C$3," - ФИНАНСИРАНЕ НА БЮДЖЕТНО САЛДО")</f>
        <v>Уточнен план 2022 - ФИНАНСИРАНЕ НА БЮДЖЕТНО САЛДО</v>
      </c>
      <c r="F458" s="1693"/>
      <c r="G458" s="1693"/>
      <c r="H458" s="1694"/>
      <c r="I458" s="1710" t="str">
        <f>CONCATENATE("Отчет ",$C$3," -ФИНАНСИРАНЕ НА БЮДЖЕТНО САЛДО")</f>
        <v>Отчет 2022 -ФИНАНСИРАНЕ НА БЮДЖЕТНО САЛДО</v>
      </c>
      <c r="J458" s="1711"/>
      <c r="K458" s="1711"/>
      <c r="L458" s="1712"/>
      <c r="M458" s="7">
        <v>1</v>
      </c>
      <c r="N458" s="513"/>
    </row>
    <row r="459" spans="1:14" ht="60" customHeight="1">
      <c r="A459" s="23"/>
      <c r="B459" s="555" t="s">
        <v>2052</v>
      </c>
      <c r="C459" s="556" t="s">
        <v>1208</v>
      </c>
      <c r="D459" s="557" t="s">
        <v>1412</v>
      </c>
      <c r="E459" s="1357" t="str">
        <f aca="true" t="shared" si="101" ref="E459:L460">E20</f>
        <v>Уточнен план                Общо</v>
      </c>
      <c r="F459" s="1361" t="str">
        <f t="shared" si="101"/>
        <v>държавни дейности</v>
      </c>
      <c r="G459" s="1362" t="str">
        <f t="shared" si="101"/>
        <v>местни дейности</v>
      </c>
      <c r="H459" s="1363" t="str">
        <f t="shared" si="101"/>
        <v>дофинансиране</v>
      </c>
      <c r="I459" s="558" t="str">
        <f t="shared" si="101"/>
        <v>държавни дейности -ОТЧЕТ</v>
      </c>
      <c r="J459" s="559" t="str">
        <f t="shared" si="101"/>
        <v>местни дейности - ОТЧЕТ</v>
      </c>
      <c r="K459" s="560" t="str">
        <f t="shared" si="101"/>
        <v>дофинансиране - ОТЧЕТ</v>
      </c>
      <c r="L459" s="561" t="str">
        <f t="shared" si="101"/>
        <v>ОТЧЕТ                                    ОБЩО</v>
      </c>
      <c r="M459" s="7">
        <v>1</v>
      </c>
      <c r="N459" s="513"/>
    </row>
    <row r="460" spans="1:14" ht="18.75">
      <c r="A460" s="23">
        <v>1</v>
      </c>
      <c r="B460" s="562"/>
      <c r="C460" s="563"/>
      <c r="D460" s="564" t="s">
        <v>1035</v>
      </c>
      <c r="E460" s="1358" t="str">
        <f t="shared" si="101"/>
        <v>(1)</v>
      </c>
      <c r="F460" s="428" t="str">
        <f t="shared" si="101"/>
        <v>(2)</v>
      </c>
      <c r="G460" s="429" t="str">
        <f t="shared" si="101"/>
        <v>(3)</v>
      </c>
      <c r="H460" s="430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1" t="str">
        <f t="shared" si="101"/>
        <v>(8)</v>
      </c>
      <c r="M460" s="7">
        <v>1</v>
      </c>
      <c r="N460" s="513"/>
    </row>
    <row r="461" spans="1:14" s="15" customFormat="1" ht="18.75" customHeight="1">
      <c r="A461" s="22">
        <v>5</v>
      </c>
      <c r="B461" s="565">
        <v>7000</v>
      </c>
      <c r="C461" s="1754" t="s">
        <v>1107</v>
      </c>
      <c r="D461" s="1755"/>
      <c r="E461" s="566">
        <f aca="true" t="shared" si="102" ref="E461:L461">SUM(E462:E464)</f>
        <v>0</v>
      </c>
      <c r="F461" s="567">
        <f t="shared" si="102"/>
        <v>0</v>
      </c>
      <c r="G461" s="568">
        <f t="shared" si="102"/>
        <v>0</v>
      </c>
      <c r="H461" s="569">
        <f>SUM(H462:H464)</f>
        <v>0</v>
      </c>
      <c r="I461" s="567">
        <f t="shared" si="102"/>
        <v>0</v>
      </c>
      <c r="J461" s="568">
        <f t="shared" si="102"/>
        <v>0</v>
      </c>
      <c r="K461" s="569">
        <f t="shared" si="102"/>
        <v>0</v>
      </c>
      <c r="L461" s="566">
        <f t="shared" si="102"/>
        <v>0</v>
      </c>
      <c r="M461" s="7">
        <f aca="true" t="shared" si="103" ref="M461:M524">(IF($E461&lt;&gt;0,$M$2,IF($L461&lt;&gt;0,$M$2,"")))</f>
      </c>
      <c r="N461" s="513"/>
    </row>
    <row r="462" spans="1:14" ht="18.75" customHeight="1">
      <c r="A462" s="23">
        <v>10</v>
      </c>
      <c r="B462" s="570"/>
      <c r="C462" s="150">
        <v>7001</v>
      </c>
      <c r="D462" s="571" t="s">
        <v>1024</v>
      </c>
      <c r="E462" s="1333">
        <f>F462+G462+H462</f>
        <v>0</v>
      </c>
      <c r="F462" s="152"/>
      <c r="G462" s="153"/>
      <c r="H462" s="572">
        <v>0</v>
      </c>
      <c r="I462" s="152"/>
      <c r="J462" s="153"/>
      <c r="K462" s="572">
        <v>0</v>
      </c>
      <c r="L462" s="1333">
        <f>I462+J462+K462</f>
        <v>0</v>
      </c>
      <c r="M462" s="7">
        <f t="shared" si="103"/>
      </c>
      <c r="N462" s="513"/>
    </row>
    <row r="463" spans="1:14" ht="18.75" customHeight="1">
      <c r="A463" s="24">
        <v>20</v>
      </c>
      <c r="B463" s="570"/>
      <c r="C463" s="156">
        <v>7003</v>
      </c>
      <c r="D463" s="184" t="s">
        <v>1108</v>
      </c>
      <c r="E463" s="1334">
        <f>F463+G463+H463</f>
        <v>0</v>
      </c>
      <c r="F463" s="158"/>
      <c r="G463" s="159"/>
      <c r="H463" s="573">
        <v>0</v>
      </c>
      <c r="I463" s="158"/>
      <c r="J463" s="159"/>
      <c r="K463" s="573">
        <v>0</v>
      </c>
      <c r="L463" s="1334">
        <f>I463+J463+K463</f>
        <v>0</v>
      </c>
      <c r="M463" s="7">
        <f t="shared" si="103"/>
      </c>
      <c r="N463" s="513"/>
    </row>
    <row r="464" spans="1:14" ht="18.75" customHeight="1">
      <c r="A464" s="24">
        <v>25</v>
      </c>
      <c r="B464" s="570"/>
      <c r="C464" s="179">
        <v>7010</v>
      </c>
      <c r="D464" s="188" t="s">
        <v>1109</v>
      </c>
      <c r="E464" s="1337">
        <f>F464+G464+H464</f>
        <v>0</v>
      </c>
      <c r="F464" s="173"/>
      <c r="G464" s="174"/>
      <c r="H464" s="574">
        <v>0</v>
      </c>
      <c r="I464" s="173"/>
      <c r="J464" s="174"/>
      <c r="K464" s="574">
        <v>0</v>
      </c>
      <c r="L464" s="1337">
        <f>I464+J464+K464</f>
        <v>0</v>
      </c>
      <c r="M464" s="7">
        <f t="shared" si="103"/>
      </c>
      <c r="N464" s="513"/>
    </row>
    <row r="465" spans="1:14" s="15" customFormat="1" ht="15.75">
      <c r="A465" s="22">
        <v>30</v>
      </c>
      <c r="B465" s="565">
        <v>7100</v>
      </c>
      <c r="C465" s="1773" t="s">
        <v>1110</v>
      </c>
      <c r="D465" s="1773"/>
      <c r="E465" s="566">
        <f aca="true" t="shared" si="104" ref="E465:L465">+E466+E467</f>
        <v>0</v>
      </c>
      <c r="F465" s="575">
        <f t="shared" si="104"/>
        <v>0</v>
      </c>
      <c r="G465" s="568">
        <f t="shared" si="104"/>
        <v>0</v>
      </c>
      <c r="H465" s="569">
        <f>+H466+H467</f>
        <v>0</v>
      </c>
      <c r="I465" s="575">
        <f t="shared" si="104"/>
        <v>0</v>
      </c>
      <c r="J465" s="568">
        <f t="shared" si="104"/>
        <v>0</v>
      </c>
      <c r="K465" s="569">
        <f t="shared" si="104"/>
        <v>0</v>
      </c>
      <c r="L465" s="566">
        <f t="shared" si="104"/>
        <v>0</v>
      </c>
      <c r="M465" s="7">
        <f t="shared" si="103"/>
      </c>
      <c r="N465" s="513"/>
    </row>
    <row r="466" spans="1:14" ht="18.75" customHeight="1">
      <c r="A466" s="23">
        <v>35</v>
      </c>
      <c r="B466" s="570"/>
      <c r="C466" s="150">
        <v>7101</v>
      </c>
      <c r="D466" s="576" t="s">
        <v>1111</v>
      </c>
      <c r="E466" s="1333">
        <f>F466+G466+H466</f>
        <v>0</v>
      </c>
      <c r="F466" s="152"/>
      <c r="G466" s="153"/>
      <c r="H466" s="572">
        <v>0</v>
      </c>
      <c r="I466" s="152"/>
      <c r="J466" s="153"/>
      <c r="K466" s="572">
        <v>0</v>
      </c>
      <c r="L466" s="1333">
        <f>I466+J466+K466</f>
        <v>0</v>
      </c>
      <c r="M466" s="7">
        <f t="shared" si="103"/>
      </c>
      <c r="N466" s="513"/>
    </row>
    <row r="467" spans="1:14" ht="18.75" customHeight="1">
      <c r="A467" s="23">
        <v>40</v>
      </c>
      <c r="B467" s="570"/>
      <c r="C467" s="179">
        <v>7102</v>
      </c>
      <c r="D467" s="188" t="s">
        <v>1112</v>
      </c>
      <c r="E467" s="1337">
        <f>F467+G467+H467</f>
        <v>0</v>
      </c>
      <c r="F467" s="173"/>
      <c r="G467" s="174"/>
      <c r="H467" s="574">
        <v>0</v>
      </c>
      <c r="I467" s="173"/>
      <c r="J467" s="174"/>
      <c r="K467" s="574">
        <v>0</v>
      </c>
      <c r="L467" s="1337">
        <f>I467+J467+K467</f>
        <v>0</v>
      </c>
      <c r="M467" s="7">
        <f t="shared" si="103"/>
      </c>
      <c r="N467" s="513"/>
    </row>
    <row r="468" spans="1:14" s="15" customFormat="1" ht="15.75">
      <c r="A468" s="22">
        <v>45</v>
      </c>
      <c r="B468" s="565">
        <v>7200</v>
      </c>
      <c r="C468" s="1773" t="s">
        <v>878</v>
      </c>
      <c r="D468" s="1773"/>
      <c r="E468" s="566">
        <f aca="true" t="shared" si="105" ref="E468:L468">+E469+E470</f>
        <v>0</v>
      </c>
      <c r="F468" s="575">
        <f t="shared" si="105"/>
        <v>0</v>
      </c>
      <c r="G468" s="568">
        <f t="shared" si="105"/>
        <v>0</v>
      </c>
      <c r="H468" s="569">
        <f>+H469+H470</f>
        <v>0</v>
      </c>
      <c r="I468" s="575">
        <f t="shared" si="105"/>
        <v>0</v>
      </c>
      <c r="J468" s="568">
        <f t="shared" si="105"/>
        <v>0</v>
      </c>
      <c r="K468" s="569">
        <f t="shared" si="105"/>
        <v>0</v>
      </c>
      <c r="L468" s="566">
        <f t="shared" si="105"/>
        <v>0</v>
      </c>
      <c r="M468" s="7">
        <f t="shared" si="103"/>
      </c>
      <c r="N468" s="513"/>
    </row>
    <row r="469" spans="1:14" ht="18.75" customHeight="1">
      <c r="A469" s="23">
        <v>50</v>
      </c>
      <c r="B469" s="570"/>
      <c r="C469" s="577">
        <v>7201</v>
      </c>
      <c r="D469" s="578" t="s">
        <v>879</v>
      </c>
      <c r="E469" s="1347">
        <f>F469+G469+H469</f>
        <v>0</v>
      </c>
      <c r="F469" s="152"/>
      <c r="G469" s="579"/>
      <c r="H469" s="572">
        <v>0</v>
      </c>
      <c r="I469" s="152"/>
      <c r="J469" s="579"/>
      <c r="K469" s="572">
        <v>0</v>
      </c>
      <c r="L469" s="1347">
        <f>I469+J469+K469</f>
        <v>0</v>
      </c>
      <c r="M469" s="7">
        <f t="shared" si="103"/>
      </c>
      <c r="N469" s="513"/>
    </row>
    <row r="470" spans="1:14" ht="18.75" customHeight="1">
      <c r="A470" s="23">
        <v>55</v>
      </c>
      <c r="B470" s="570"/>
      <c r="C470" s="162">
        <v>7202</v>
      </c>
      <c r="D470" s="580" t="s">
        <v>880</v>
      </c>
      <c r="E470" s="1346">
        <f>F470+G470+H470</f>
        <v>0</v>
      </c>
      <c r="F470" s="173"/>
      <c r="G470" s="165"/>
      <c r="H470" s="574">
        <v>0</v>
      </c>
      <c r="I470" s="173"/>
      <c r="J470" s="165"/>
      <c r="K470" s="574">
        <v>0</v>
      </c>
      <c r="L470" s="1346">
        <f>I470+J470+K470</f>
        <v>0</v>
      </c>
      <c r="M470" s="7">
        <f t="shared" si="103"/>
      </c>
      <c r="N470" s="513"/>
    </row>
    <row r="471" spans="1:14" s="15" customFormat="1" ht="18.75" customHeight="1">
      <c r="A471" s="22">
        <v>60</v>
      </c>
      <c r="B471" s="565">
        <v>7300</v>
      </c>
      <c r="C471" s="1754" t="s">
        <v>1113</v>
      </c>
      <c r="D471" s="1755"/>
      <c r="E471" s="566">
        <f aca="true" t="shared" si="106" ref="E471:L471">SUM(E472:E477)</f>
        <v>0</v>
      </c>
      <c r="F471" s="575">
        <f t="shared" si="106"/>
        <v>0</v>
      </c>
      <c r="G471" s="581">
        <f t="shared" si="106"/>
        <v>0</v>
      </c>
      <c r="H471" s="569">
        <f>SUM(H472:H477)</f>
        <v>0</v>
      </c>
      <c r="I471" s="575">
        <f t="shared" si="106"/>
        <v>0</v>
      </c>
      <c r="J471" s="581">
        <f t="shared" si="106"/>
        <v>0</v>
      </c>
      <c r="K471" s="569">
        <f t="shared" si="106"/>
        <v>0</v>
      </c>
      <c r="L471" s="566">
        <f t="shared" si="106"/>
        <v>0</v>
      </c>
      <c r="M471" s="7">
        <f t="shared" si="103"/>
      </c>
      <c r="N471" s="513"/>
    </row>
    <row r="472" spans="1:14" ht="18.75" customHeight="1">
      <c r="A472" s="23">
        <v>65</v>
      </c>
      <c r="B472" s="149"/>
      <c r="C472" s="577">
        <v>7320</v>
      </c>
      <c r="D472" s="582" t="s">
        <v>1114</v>
      </c>
      <c r="E472" s="1348">
        <f aca="true" t="shared" si="107" ref="E472:E477">F472+G472+H472</f>
        <v>0</v>
      </c>
      <c r="F472" s="583"/>
      <c r="G472" s="153"/>
      <c r="H472" s="572">
        <v>0</v>
      </c>
      <c r="I472" s="583"/>
      <c r="J472" s="153"/>
      <c r="K472" s="572">
        <v>0</v>
      </c>
      <c r="L472" s="1348">
        <f aca="true" t="shared" si="108" ref="L472:L477">I472+J472+K472</f>
        <v>0</v>
      </c>
      <c r="M472" s="7">
        <f t="shared" si="103"/>
      </c>
      <c r="N472" s="513"/>
    </row>
    <row r="473" spans="1:14" ht="31.5">
      <c r="A473" s="23">
        <v>85</v>
      </c>
      <c r="B473" s="149"/>
      <c r="C473" s="162">
        <v>7369</v>
      </c>
      <c r="D473" s="584" t="s">
        <v>1115</v>
      </c>
      <c r="E473" s="1349">
        <f t="shared" si="107"/>
        <v>0</v>
      </c>
      <c r="F473" s="164"/>
      <c r="G473" s="445"/>
      <c r="H473" s="585">
        <v>0</v>
      </c>
      <c r="I473" s="164"/>
      <c r="J473" s="445"/>
      <c r="K473" s="585">
        <v>0</v>
      </c>
      <c r="L473" s="1349">
        <f t="shared" si="108"/>
        <v>0</v>
      </c>
      <c r="M473" s="7">
        <f t="shared" si="103"/>
      </c>
      <c r="N473" s="513"/>
    </row>
    <row r="474" spans="1:14" ht="31.5">
      <c r="A474" s="23">
        <v>90</v>
      </c>
      <c r="B474" s="149"/>
      <c r="C474" s="586">
        <v>7370</v>
      </c>
      <c r="D474" s="587" t="s">
        <v>1116</v>
      </c>
      <c r="E474" s="1350">
        <f t="shared" si="107"/>
        <v>0</v>
      </c>
      <c r="F474" s="588"/>
      <c r="G474" s="589"/>
      <c r="H474" s="590">
        <v>0</v>
      </c>
      <c r="I474" s="588"/>
      <c r="J474" s="589"/>
      <c r="K474" s="590">
        <v>0</v>
      </c>
      <c r="L474" s="1350">
        <f t="shared" si="108"/>
        <v>0</v>
      </c>
      <c r="M474" s="7">
        <f t="shared" si="103"/>
      </c>
      <c r="N474" s="513"/>
    </row>
    <row r="475" spans="1:14" ht="18.75" customHeight="1">
      <c r="A475" s="23">
        <v>95</v>
      </c>
      <c r="B475" s="149"/>
      <c r="C475" s="577">
        <v>7391</v>
      </c>
      <c r="D475" s="591" t="s">
        <v>1117</v>
      </c>
      <c r="E475" s="1347">
        <f t="shared" si="107"/>
        <v>0</v>
      </c>
      <c r="F475" s="583"/>
      <c r="G475" s="450"/>
      <c r="H475" s="573">
        <v>0</v>
      </c>
      <c r="I475" s="583"/>
      <c r="J475" s="450"/>
      <c r="K475" s="573">
        <v>0</v>
      </c>
      <c r="L475" s="1347">
        <f t="shared" si="108"/>
        <v>0</v>
      </c>
      <c r="M475" s="7">
        <f t="shared" si="103"/>
      </c>
      <c r="N475" s="513"/>
    </row>
    <row r="476" spans="1:14" ht="18.75" customHeight="1">
      <c r="A476" s="23">
        <v>100</v>
      </c>
      <c r="B476" s="149"/>
      <c r="C476" s="156">
        <v>7392</v>
      </c>
      <c r="D476" s="592" t="s">
        <v>1118</v>
      </c>
      <c r="E476" s="1334">
        <f t="shared" si="107"/>
        <v>0</v>
      </c>
      <c r="F476" s="1551">
        <v>0</v>
      </c>
      <c r="G476" s="1551">
        <v>0</v>
      </c>
      <c r="H476" s="573">
        <v>0</v>
      </c>
      <c r="I476" s="1551">
        <v>0</v>
      </c>
      <c r="J476" s="1551">
        <v>0</v>
      </c>
      <c r="K476" s="573">
        <v>0</v>
      </c>
      <c r="L476" s="1334">
        <f t="shared" si="108"/>
        <v>0</v>
      </c>
      <c r="M476" s="7">
        <f t="shared" si="103"/>
      </c>
      <c r="N476" s="513"/>
    </row>
    <row r="477" spans="1:14" ht="18.75" customHeight="1">
      <c r="A477" s="23">
        <v>105</v>
      </c>
      <c r="B477" s="149"/>
      <c r="C477" s="162">
        <v>7393</v>
      </c>
      <c r="D477" s="182" t="s">
        <v>1119</v>
      </c>
      <c r="E477" s="1346">
        <f t="shared" si="107"/>
        <v>0</v>
      </c>
      <c r="F477" s="164"/>
      <c r="G477" s="174"/>
      <c r="H477" s="574">
        <v>0</v>
      </c>
      <c r="I477" s="164"/>
      <c r="J477" s="174"/>
      <c r="K477" s="574">
        <v>0</v>
      </c>
      <c r="L477" s="1346">
        <f t="shared" si="108"/>
        <v>0</v>
      </c>
      <c r="M477" s="7">
        <f t="shared" si="103"/>
      </c>
      <c r="N477" s="513"/>
    </row>
    <row r="478" spans="1:46" s="46" customFormat="1" ht="18.75" customHeight="1">
      <c r="A478" s="26">
        <v>110</v>
      </c>
      <c r="B478" s="565">
        <v>7900</v>
      </c>
      <c r="C478" s="1774" t="s">
        <v>1120</v>
      </c>
      <c r="D478" s="1775"/>
      <c r="E478" s="593">
        <f aca="true" t="shared" si="109" ref="E478:L478">+E479+E480</f>
        <v>0</v>
      </c>
      <c r="F478" s="594">
        <f t="shared" si="109"/>
        <v>0</v>
      </c>
      <c r="G478" s="595">
        <f t="shared" si="109"/>
        <v>0</v>
      </c>
      <c r="H478" s="569">
        <f>+H479+H480</f>
        <v>0</v>
      </c>
      <c r="I478" s="594">
        <f t="shared" si="109"/>
        <v>0</v>
      </c>
      <c r="J478" s="595">
        <f t="shared" si="109"/>
        <v>0</v>
      </c>
      <c r="K478" s="569">
        <f t="shared" si="109"/>
        <v>0</v>
      </c>
      <c r="L478" s="593">
        <f t="shared" si="109"/>
        <v>0</v>
      </c>
      <c r="M478" s="7">
        <f t="shared" si="103"/>
      </c>
      <c r="N478" s="513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596">
        <v>7901</v>
      </c>
      <c r="D479" s="597" t="s">
        <v>1121</v>
      </c>
      <c r="E479" s="1347">
        <f>F479+G479+H479</f>
        <v>0</v>
      </c>
      <c r="F479" s="1551">
        <v>0</v>
      </c>
      <c r="G479" s="1551">
        <v>0</v>
      </c>
      <c r="H479" s="572">
        <v>0</v>
      </c>
      <c r="I479" s="1551">
        <v>0</v>
      </c>
      <c r="J479" s="1551">
        <v>0</v>
      </c>
      <c r="K479" s="572">
        <v>0</v>
      </c>
      <c r="L479" s="1347">
        <f>I479+J479+K479</f>
        <v>0</v>
      </c>
      <c r="M479" s="7">
        <f t="shared" si="103"/>
      </c>
      <c r="N479" s="513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598">
        <v>7902</v>
      </c>
      <c r="D480" s="599" t="s">
        <v>1122</v>
      </c>
      <c r="E480" s="1346">
        <f>F480+G480+H480</f>
        <v>0</v>
      </c>
      <c r="F480" s="1551">
        <v>0</v>
      </c>
      <c r="G480" s="1551">
        <v>0</v>
      </c>
      <c r="H480" s="574">
        <v>0</v>
      </c>
      <c r="I480" s="1551">
        <v>0</v>
      </c>
      <c r="J480" s="1551">
        <v>0</v>
      </c>
      <c r="K480" s="574">
        <v>0</v>
      </c>
      <c r="L480" s="1346">
        <f>I480+J480+K480</f>
        <v>0</v>
      </c>
      <c r="M480" s="7">
        <f t="shared" si="103"/>
      </c>
      <c r="N480" s="513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65">
        <v>8000</v>
      </c>
      <c r="C481" s="1760" t="s">
        <v>140</v>
      </c>
      <c r="D481" s="1760"/>
      <c r="E481" s="566">
        <f aca="true" t="shared" si="110" ref="E481:L481">SUM(E482:E496)</f>
        <v>0</v>
      </c>
      <c r="F481" s="575">
        <f t="shared" si="110"/>
        <v>0</v>
      </c>
      <c r="G481" s="568">
        <f t="shared" si="110"/>
        <v>0</v>
      </c>
      <c r="H481" s="569">
        <f>SUM(H482:H496)</f>
        <v>0</v>
      </c>
      <c r="I481" s="575">
        <f t="shared" si="110"/>
        <v>0</v>
      </c>
      <c r="J481" s="568">
        <f t="shared" si="110"/>
        <v>0</v>
      </c>
      <c r="K481" s="569">
        <f t="shared" si="110"/>
        <v>0</v>
      </c>
      <c r="L481" s="566">
        <f t="shared" si="110"/>
        <v>0</v>
      </c>
      <c r="M481" s="7">
        <f t="shared" si="103"/>
      </c>
      <c r="N481" s="513"/>
    </row>
    <row r="482" spans="1:14" ht="18.75" customHeight="1">
      <c r="A482" s="23">
        <v>130</v>
      </c>
      <c r="B482" s="171"/>
      <c r="C482" s="577">
        <v>8011</v>
      </c>
      <c r="D482" s="600" t="s">
        <v>1123</v>
      </c>
      <c r="E482" s="1347">
        <f aca="true" t="shared" si="111" ref="E482:E496">F482+G482+H482</f>
        <v>0</v>
      </c>
      <c r="F482" s="583"/>
      <c r="G482" s="579"/>
      <c r="H482" s="572">
        <v>0</v>
      </c>
      <c r="I482" s="583"/>
      <c r="J482" s="579"/>
      <c r="K482" s="572">
        <v>0</v>
      </c>
      <c r="L482" s="1347">
        <f aca="true" t="shared" si="112" ref="L482:L496">I482+J482+K482</f>
        <v>0</v>
      </c>
      <c r="M482" s="7">
        <f t="shared" si="103"/>
      </c>
      <c r="N482" s="513"/>
    </row>
    <row r="483" spans="1:14" ht="18.75" customHeight="1">
      <c r="A483" s="23">
        <v>135</v>
      </c>
      <c r="B483" s="171"/>
      <c r="C483" s="156">
        <v>8012</v>
      </c>
      <c r="D483" s="157" t="s">
        <v>1124</v>
      </c>
      <c r="E483" s="1334">
        <f t="shared" si="111"/>
        <v>0</v>
      </c>
      <c r="F483" s="158"/>
      <c r="G483" s="159"/>
      <c r="H483" s="573">
        <v>0</v>
      </c>
      <c r="I483" s="158"/>
      <c r="J483" s="159"/>
      <c r="K483" s="573">
        <v>0</v>
      </c>
      <c r="L483" s="1334">
        <f t="shared" si="112"/>
        <v>0</v>
      </c>
      <c r="M483" s="7">
        <f t="shared" si="103"/>
      </c>
      <c r="N483" s="513"/>
    </row>
    <row r="484" spans="1:14" ht="18.75" customHeight="1">
      <c r="A484" s="23">
        <v>140</v>
      </c>
      <c r="B484" s="171"/>
      <c r="C484" s="156">
        <v>8017</v>
      </c>
      <c r="D484" s="157" t="s">
        <v>1125</v>
      </c>
      <c r="E484" s="1334">
        <f t="shared" si="111"/>
        <v>0</v>
      </c>
      <c r="F484" s="158"/>
      <c r="G484" s="159"/>
      <c r="H484" s="573">
        <v>0</v>
      </c>
      <c r="I484" s="158"/>
      <c r="J484" s="159"/>
      <c r="K484" s="573">
        <v>0</v>
      </c>
      <c r="L484" s="1334">
        <f t="shared" si="112"/>
        <v>0</v>
      </c>
      <c r="M484" s="7">
        <f t="shared" si="103"/>
      </c>
      <c r="N484" s="513"/>
    </row>
    <row r="485" spans="1:14" ht="18.75" customHeight="1">
      <c r="A485" s="23">
        <v>145</v>
      </c>
      <c r="B485" s="171"/>
      <c r="C485" s="162">
        <v>8018</v>
      </c>
      <c r="D485" s="182" t="s">
        <v>1126</v>
      </c>
      <c r="E485" s="1346">
        <f t="shared" si="111"/>
        <v>0</v>
      </c>
      <c r="F485" s="164"/>
      <c r="G485" s="445"/>
      <c r="H485" s="585">
        <v>0</v>
      </c>
      <c r="I485" s="164"/>
      <c r="J485" s="445"/>
      <c r="K485" s="585">
        <v>0</v>
      </c>
      <c r="L485" s="1346">
        <f t="shared" si="112"/>
        <v>0</v>
      </c>
      <c r="M485" s="7">
        <f t="shared" si="103"/>
      </c>
      <c r="N485" s="513"/>
    </row>
    <row r="486" spans="1:14" ht="18.75" customHeight="1">
      <c r="A486" s="23">
        <v>150</v>
      </c>
      <c r="B486" s="171"/>
      <c r="C486" s="447">
        <v>8031</v>
      </c>
      <c r="D486" s="448" t="s">
        <v>1127</v>
      </c>
      <c r="E486" s="1336">
        <f t="shared" si="111"/>
        <v>0</v>
      </c>
      <c r="F486" s="449"/>
      <c r="G486" s="450"/>
      <c r="H486" s="573">
        <v>0</v>
      </c>
      <c r="I486" s="449"/>
      <c r="J486" s="450"/>
      <c r="K486" s="573">
        <v>0</v>
      </c>
      <c r="L486" s="1336">
        <f t="shared" si="112"/>
        <v>0</v>
      </c>
      <c r="M486" s="7">
        <f t="shared" si="103"/>
      </c>
      <c r="N486" s="513"/>
    </row>
    <row r="487" spans="1:14" ht="18.75" customHeight="1">
      <c r="A487" s="23">
        <v>155</v>
      </c>
      <c r="B487" s="171"/>
      <c r="C487" s="156">
        <v>8032</v>
      </c>
      <c r="D487" s="157" t="s">
        <v>0</v>
      </c>
      <c r="E487" s="1334">
        <f t="shared" si="111"/>
        <v>0</v>
      </c>
      <c r="F487" s="158"/>
      <c r="G487" s="159"/>
      <c r="H487" s="573">
        <v>0</v>
      </c>
      <c r="I487" s="158"/>
      <c r="J487" s="159"/>
      <c r="K487" s="573">
        <v>0</v>
      </c>
      <c r="L487" s="1334">
        <f t="shared" si="112"/>
        <v>0</v>
      </c>
      <c r="M487" s="7">
        <f t="shared" si="103"/>
      </c>
      <c r="N487" s="513"/>
    </row>
    <row r="488" spans="1:14" ht="18.75" customHeight="1">
      <c r="A488" s="23">
        <v>175</v>
      </c>
      <c r="B488" s="171"/>
      <c r="C488" s="156">
        <v>8037</v>
      </c>
      <c r="D488" s="157" t="s">
        <v>1</v>
      </c>
      <c r="E488" s="1334">
        <f t="shared" si="111"/>
        <v>0</v>
      </c>
      <c r="F488" s="158"/>
      <c r="G488" s="159"/>
      <c r="H488" s="573">
        <v>0</v>
      </c>
      <c r="I488" s="158"/>
      <c r="J488" s="159"/>
      <c r="K488" s="573">
        <v>0</v>
      </c>
      <c r="L488" s="1334">
        <f t="shared" si="112"/>
        <v>0</v>
      </c>
      <c r="M488" s="7">
        <f t="shared" si="103"/>
      </c>
      <c r="N488" s="513"/>
    </row>
    <row r="489" spans="1:14" ht="18.75" customHeight="1">
      <c r="A489" s="23">
        <v>180</v>
      </c>
      <c r="B489" s="171"/>
      <c r="C489" s="442">
        <v>8038</v>
      </c>
      <c r="D489" s="443" t="s">
        <v>448</v>
      </c>
      <c r="E489" s="1335">
        <f t="shared" si="111"/>
        <v>0</v>
      </c>
      <c r="F489" s="444"/>
      <c r="G489" s="445"/>
      <c r="H489" s="585">
        <v>0</v>
      </c>
      <c r="I489" s="444"/>
      <c r="J489" s="445"/>
      <c r="K489" s="585">
        <v>0</v>
      </c>
      <c r="L489" s="1335">
        <f t="shared" si="112"/>
        <v>0</v>
      </c>
      <c r="M489" s="7">
        <f t="shared" si="103"/>
      </c>
      <c r="N489" s="513"/>
    </row>
    <row r="490" spans="1:14" ht="18.75" customHeight="1">
      <c r="A490" s="23">
        <v>185</v>
      </c>
      <c r="B490" s="171"/>
      <c r="C490" s="447">
        <v>8051</v>
      </c>
      <c r="D490" s="461" t="s">
        <v>141</v>
      </c>
      <c r="E490" s="1336">
        <f t="shared" si="111"/>
        <v>0</v>
      </c>
      <c r="F490" s="449"/>
      <c r="G490" s="450"/>
      <c r="H490" s="573">
        <v>0</v>
      </c>
      <c r="I490" s="449"/>
      <c r="J490" s="450"/>
      <c r="K490" s="573">
        <v>0</v>
      </c>
      <c r="L490" s="1336">
        <f t="shared" si="112"/>
        <v>0</v>
      </c>
      <c r="M490" s="7">
        <f t="shared" si="103"/>
      </c>
      <c r="N490" s="513"/>
    </row>
    <row r="491" spans="1:14" ht="18.75" customHeight="1">
      <c r="A491" s="23">
        <v>190</v>
      </c>
      <c r="B491" s="171"/>
      <c r="C491" s="156">
        <v>8052</v>
      </c>
      <c r="D491" s="196" t="s">
        <v>142</v>
      </c>
      <c r="E491" s="1334">
        <f t="shared" si="111"/>
        <v>0</v>
      </c>
      <c r="F491" s="158"/>
      <c r="G491" s="159"/>
      <c r="H491" s="573">
        <v>0</v>
      </c>
      <c r="I491" s="158"/>
      <c r="J491" s="159"/>
      <c r="K491" s="573">
        <v>0</v>
      </c>
      <c r="L491" s="1334">
        <f t="shared" si="112"/>
        <v>0</v>
      </c>
      <c r="M491" s="7">
        <f t="shared" si="103"/>
      </c>
      <c r="N491" s="513"/>
    </row>
    <row r="492" spans="1:14" ht="18.75" customHeight="1">
      <c r="A492" s="23">
        <v>195</v>
      </c>
      <c r="B492" s="171"/>
      <c r="C492" s="156">
        <v>8057</v>
      </c>
      <c r="D492" s="196" t="s">
        <v>143</v>
      </c>
      <c r="E492" s="1334">
        <f t="shared" si="111"/>
        <v>0</v>
      </c>
      <c r="F492" s="158"/>
      <c r="G492" s="159"/>
      <c r="H492" s="573">
        <v>0</v>
      </c>
      <c r="I492" s="158"/>
      <c r="J492" s="159"/>
      <c r="K492" s="573">
        <v>0</v>
      </c>
      <c r="L492" s="1334">
        <f t="shared" si="112"/>
        <v>0</v>
      </c>
      <c r="M492" s="7">
        <f t="shared" si="103"/>
      </c>
      <c r="N492" s="513"/>
    </row>
    <row r="493" spans="1:14" ht="18.75" customHeight="1">
      <c r="A493" s="23">
        <v>200</v>
      </c>
      <c r="B493" s="171"/>
      <c r="C493" s="442">
        <v>8058</v>
      </c>
      <c r="D493" s="462" t="s">
        <v>144</v>
      </c>
      <c r="E493" s="1335">
        <f t="shared" si="111"/>
        <v>0</v>
      </c>
      <c r="F493" s="444"/>
      <c r="G493" s="445"/>
      <c r="H493" s="585">
        <v>0</v>
      </c>
      <c r="I493" s="444"/>
      <c r="J493" s="445"/>
      <c r="K493" s="585">
        <v>0</v>
      </c>
      <c r="L493" s="1335">
        <f t="shared" si="112"/>
        <v>0</v>
      </c>
      <c r="M493" s="7">
        <f t="shared" si="103"/>
      </c>
      <c r="N493" s="513"/>
    </row>
    <row r="494" spans="1:14" ht="18.75" customHeight="1">
      <c r="A494" s="23">
        <v>205</v>
      </c>
      <c r="B494" s="171"/>
      <c r="C494" s="586">
        <v>8080</v>
      </c>
      <c r="D494" s="601" t="s">
        <v>284</v>
      </c>
      <c r="E494" s="1351">
        <f t="shared" si="111"/>
        <v>0</v>
      </c>
      <c r="F494" s="1551">
        <v>0</v>
      </c>
      <c r="G494" s="1551">
        <v>0</v>
      </c>
      <c r="H494" s="590">
        <v>0</v>
      </c>
      <c r="I494" s="1551">
        <v>0</v>
      </c>
      <c r="J494" s="1551">
        <v>0</v>
      </c>
      <c r="K494" s="590">
        <v>0</v>
      </c>
      <c r="L494" s="1351">
        <f t="shared" si="112"/>
        <v>0</v>
      </c>
      <c r="M494" s="7">
        <f t="shared" si="103"/>
      </c>
      <c r="N494" s="513"/>
    </row>
    <row r="495" spans="1:14" ht="18.75" customHeight="1">
      <c r="A495" s="23">
        <v>210</v>
      </c>
      <c r="B495" s="171"/>
      <c r="C495" s="577">
        <v>8097</v>
      </c>
      <c r="D495" s="591" t="s">
        <v>449</v>
      </c>
      <c r="E495" s="1347">
        <f t="shared" si="111"/>
        <v>0</v>
      </c>
      <c r="F495" s="1551">
        <v>0</v>
      </c>
      <c r="G495" s="1551">
        <v>0</v>
      </c>
      <c r="H495" s="573">
        <v>0</v>
      </c>
      <c r="I495" s="1551">
        <v>0</v>
      </c>
      <c r="J495" s="1551">
        <v>0</v>
      </c>
      <c r="K495" s="573">
        <v>0</v>
      </c>
      <c r="L495" s="1347">
        <f t="shared" si="112"/>
        <v>0</v>
      </c>
      <c r="M495" s="7">
        <f t="shared" si="103"/>
      </c>
      <c r="N495" s="513"/>
    </row>
    <row r="496" spans="1:14" ht="18.75" customHeight="1">
      <c r="A496" s="23">
        <v>215</v>
      </c>
      <c r="B496" s="171"/>
      <c r="C496" s="179">
        <v>8098</v>
      </c>
      <c r="D496" s="197" t="s">
        <v>450</v>
      </c>
      <c r="E496" s="1337">
        <f t="shared" si="111"/>
        <v>0</v>
      </c>
      <c r="F496" s="1551">
        <v>0</v>
      </c>
      <c r="G496" s="1551">
        <v>0</v>
      </c>
      <c r="H496" s="574">
        <v>0</v>
      </c>
      <c r="I496" s="1551">
        <v>0</v>
      </c>
      <c r="J496" s="1551">
        <v>0</v>
      </c>
      <c r="K496" s="574">
        <v>0</v>
      </c>
      <c r="L496" s="1337">
        <f t="shared" si="112"/>
        <v>0</v>
      </c>
      <c r="M496" s="7">
        <f t="shared" si="103"/>
      </c>
      <c r="N496" s="513"/>
    </row>
    <row r="497" spans="1:14" s="15" customFormat="1" ht="18.75" customHeight="1">
      <c r="A497" s="22">
        <v>220</v>
      </c>
      <c r="B497" s="565">
        <v>8100</v>
      </c>
      <c r="C497" s="1761" t="s">
        <v>145</v>
      </c>
      <c r="D497" s="1762"/>
      <c r="E497" s="566">
        <f aca="true" t="shared" si="113" ref="E497:L497">SUM(E498:E501)</f>
        <v>0</v>
      </c>
      <c r="F497" s="575">
        <f t="shared" si="113"/>
        <v>0</v>
      </c>
      <c r="G497" s="568">
        <f t="shared" si="113"/>
        <v>0</v>
      </c>
      <c r="H497" s="569">
        <f>SUM(H498:H501)</f>
        <v>0</v>
      </c>
      <c r="I497" s="575">
        <f t="shared" si="113"/>
        <v>0</v>
      </c>
      <c r="J497" s="568">
        <f t="shared" si="113"/>
        <v>0</v>
      </c>
      <c r="K497" s="569">
        <f t="shared" si="113"/>
        <v>0</v>
      </c>
      <c r="L497" s="566">
        <f t="shared" si="113"/>
        <v>0</v>
      </c>
      <c r="M497" s="7">
        <f t="shared" si="103"/>
      </c>
      <c r="N497" s="513"/>
    </row>
    <row r="498" spans="1:14" ht="18.75" customHeight="1">
      <c r="A498" s="23">
        <v>225</v>
      </c>
      <c r="B498" s="149"/>
      <c r="C498" s="150">
        <v>8111</v>
      </c>
      <c r="D498" s="187" t="s">
        <v>451</v>
      </c>
      <c r="E498" s="1333">
        <f>F498+G498+H498</f>
        <v>0</v>
      </c>
      <c r="F498" s="1551">
        <v>0</v>
      </c>
      <c r="G498" s="1551">
        <v>0</v>
      </c>
      <c r="H498" s="572">
        <v>0</v>
      </c>
      <c r="I498" s="1551">
        <v>0</v>
      </c>
      <c r="J498" s="1551">
        <v>0</v>
      </c>
      <c r="K498" s="572">
        <v>0</v>
      </c>
      <c r="L498" s="1333">
        <f>I498+J498+K498</f>
        <v>0</v>
      </c>
      <c r="M498" s="7">
        <f t="shared" si="103"/>
      </c>
      <c r="N498" s="513"/>
    </row>
    <row r="499" spans="1:14" ht="18.75" customHeight="1">
      <c r="A499" s="23">
        <v>230</v>
      </c>
      <c r="B499" s="149"/>
      <c r="C499" s="442">
        <v>8112</v>
      </c>
      <c r="D499" s="602" t="s">
        <v>452</v>
      </c>
      <c r="E499" s="1335">
        <f>F499+G499+H499</f>
        <v>0</v>
      </c>
      <c r="F499" s="1551">
        <v>0</v>
      </c>
      <c r="G499" s="1551">
        <v>0</v>
      </c>
      <c r="H499" s="585">
        <v>0</v>
      </c>
      <c r="I499" s="1551">
        <v>0</v>
      </c>
      <c r="J499" s="1551">
        <v>0</v>
      </c>
      <c r="K499" s="585">
        <v>0</v>
      </c>
      <c r="L499" s="1335">
        <f>I499+J499+K499</f>
        <v>0</v>
      </c>
      <c r="M499" s="7">
        <f t="shared" si="103"/>
      </c>
      <c r="N499" s="513"/>
    </row>
    <row r="500" spans="1:14" ht="31.5">
      <c r="A500" s="23">
        <v>235</v>
      </c>
      <c r="B500" s="181"/>
      <c r="C500" s="447">
        <v>8121</v>
      </c>
      <c r="D500" s="603" t="s">
        <v>453</v>
      </c>
      <c r="E500" s="1336">
        <f>F500+G500+H500</f>
        <v>0</v>
      </c>
      <c r="F500" s="1551">
        <v>0</v>
      </c>
      <c r="G500" s="1551">
        <v>0</v>
      </c>
      <c r="H500" s="573">
        <v>0</v>
      </c>
      <c r="I500" s="1551">
        <v>0</v>
      </c>
      <c r="J500" s="1551">
        <v>0</v>
      </c>
      <c r="K500" s="573">
        <v>0</v>
      </c>
      <c r="L500" s="1336">
        <f>I500+J500+K500</f>
        <v>0</v>
      </c>
      <c r="M500" s="7">
        <f t="shared" si="103"/>
      </c>
      <c r="N500" s="513"/>
    </row>
    <row r="501" spans="1:14" ht="31.5">
      <c r="A501" s="23">
        <v>240</v>
      </c>
      <c r="B501" s="149"/>
      <c r="C501" s="179">
        <v>8122</v>
      </c>
      <c r="D501" s="197" t="s">
        <v>2013</v>
      </c>
      <c r="E501" s="1337">
        <f>F501+G501+H501</f>
        <v>0</v>
      </c>
      <c r="F501" s="1551">
        <v>0</v>
      </c>
      <c r="G501" s="1551">
        <v>0</v>
      </c>
      <c r="H501" s="573">
        <v>0</v>
      </c>
      <c r="I501" s="1551">
        <v>0</v>
      </c>
      <c r="J501" s="1551">
        <v>0</v>
      </c>
      <c r="K501" s="573">
        <v>0</v>
      </c>
      <c r="L501" s="1337">
        <f>I501+J501+K501</f>
        <v>0</v>
      </c>
      <c r="M501" s="7">
        <f t="shared" si="103"/>
      </c>
      <c r="N501" s="513"/>
    </row>
    <row r="502" spans="1:14" s="15" customFormat="1" ht="18.75" customHeight="1">
      <c r="A502" s="22">
        <v>245</v>
      </c>
      <c r="B502" s="565">
        <v>8200</v>
      </c>
      <c r="C502" s="1761" t="s">
        <v>2014</v>
      </c>
      <c r="D502" s="1762"/>
      <c r="E502" s="593">
        <f>F502+G502+H502</f>
        <v>0</v>
      </c>
      <c r="F502" s="1424">
        <v>0</v>
      </c>
      <c r="G502" s="1553">
        <v>0</v>
      </c>
      <c r="H502" s="1552">
        <v>0</v>
      </c>
      <c r="I502" s="1424">
        <v>0</v>
      </c>
      <c r="J502" s="1553">
        <v>0</v>
      </c>
      <c r="K502" s="1552">
        <v>0</v>
      </c>
      <c r="L502" s="593">
        <f>I502+J502+K502</f>
        <v>0</v>
      </c>
      <c r="M502" s="7">
        <f t="shared" si="103"/>
      </c>
      <c r="N502" s="513"/>
    </row>
    <row r="503" spans="1:14" s="15" customFormat="1" ht="18.75" customHeight="1">
      <c r="A503" s="22">
        <v>255</v>
      </c>
      <c r="B503" s="565">
        <v>8300</v>
      </c>
      <c r="C503" s="1763" t="s">
        <v>146</v>
      </c>
      <c r="D503" s="1763"/>
      <c r="E503" s="566">
        <f aca="true" t="shared" si="114" ref="E503:L503">SUM(E504:E511)</f>
        <v>0</v>
      </c>
      <c r="F503" s="575">
        <f t="shared" si="114"/>
        <v>0</v>
      </c>
      <c r="G503" s="568">
        <f t="shared" si="114"/>
        <v>0</v>
      </c>
      <c r="H503" s="569">
        <f>SUM(H504:H511)</f>
        <v>0</v>
      </c>
      <c r="I503" s="575">
        <f t="shared" si="114"/>
        <v>0</v>
      </c>
      <c r="J503" s="568">
        <f t="shared" si="114"/>
        <v>0</v>
      </c>
      <c r="K503" s="569">
        <f t="shared" si="114"/>
        <v>0</v>
      </c>
      <c r="L503" s="566">
        <f t="shared" si="114"/>
        <v>0</v>
      </c>
      <c r="M503" s="7">
        <f t="shared" si="103"/>
      </c>
      <c r="N503" s="513"/>
    </row>
    <row r="504" spans="1:14" ht="18.75" customHeight="1">
      <c r="A504" s="24">
        <v>260</v>
      </c>
      <c r="B504" s="181"/>
      <c r="C504" s="150">
        <v>8311</v>
      </c>
      <c r="D504" s="187" t="s">
        <v>2015</v>
      </c>
      <c r="E504" s="1333">
        <f aca="true" t="shared" si="115" ref="E504:E511">F504+G504+H504</f>
        <v>0</v>
      </c>
      <c r="F504" s="152"/>
      <c r="G504" s="153"/>
      <c r="H504" s="572">
        <v>0</v>
      </c>
      <c r="I504" s="152"/>
      <c r="J504" s="153"/>
      <c r="K504" s="572">
        <v>0</v>
      </c>
      <c r="L504" s="1333">
        <f aca="true" t="shared" si="116" ref="L504:L567">I504+J504+K504</f>
        <v>0</v>
      </c>
      <c r="M504" s="7">
        <f t="shared" si="103"/>
      </c>
      <c r="N504" s="513"/>
    </row>
    <row r="505" spans="1:14" ht="18.75" customHeight="1">
      <c r="A505" s="24">
        <v>261</v>
      </c>
      <c r="B505" s="149"/>
      <c r="C505" s="162">
        <v>8312</v>
      </c>
      <c r="D505" s="606" t="s">
        <v>2016</v>
      </c>
      <c r="E505" s="1346">
        <f t="shared" si="115"/>
        <v>0</v>
      </c>
      <c r="F505" s="164"/>
      <c r="G505" s="165"/>
      <c r="H505" s="585">
        <v>0</v>
      </c>
      <c r="I505" s="164"/>
      <c r="J505" s="165"/>
      <c r="K505" s="585">
        <v>0</v>
      </c>
      <c r="L505" s="1346">
        <f t="shared" si="116"/>
        <v>0</v>
      </c>
      <c r="M505" s="7">
        <f t="shared" si="103"/>
      </c>
      <c r="N505" s="513"/>
    </row>
    <row r="506" spans="1:14" ht="18.75" customHeight="1">
      <c r="A506" s="24">
        <v>262</v>
      </c>
      <c r="B506" s="149"/>
      <c r="C506" s="447">
        <v>8321</v>
      </c>
      <c r="D506" s="603" t="s">
        <v>2017</v>
      </c>
      <c r="E506" s="1336">
        <f t="shared" si="115"/>
        <v>0</v>
      </c>
      <c r="F506" s="449"/>
      <c r="G506" s="450"/>
      <c r="H506" s="573">
        <v>0</v>
      </c>
      <c r="I506" s="449"/>
      <c r="J506" s="450"/>
      <c r="K506" s="573">
        <v>0</v>
      </c>
      <c r="L506" s="1336">
        <f t="shared" si="116"/>
        <v>0</v>
      </c>
      <c r="M506" s="7">
        <f t="shared" si="103"/>
      </c>
      <c r="N506" s="513"/>
    </row>
    <row r="507" spans="1:14" ht="18.75" customHeight="1">
      <c r="A507" s="24">
        <v>263</v>
      </c>
      <c r="B507" s="149"/>
      <c r="C507" s="442">
        <v>8322</v>
      </c>
      <c r="D507" s="602" t="s">
        <v>2018</v>
      </c>
      <c r="E507" s="1335">
        <f t="shared" si="115"/>
        <v>0</v>
      </c>
      <c r="F507" s="444"/>
      <c r="G507" s="445"/>
      <c r="H507" s="585">
        <v>0</v>
      </c>
      <c r="I507" s="444"/>
      <c r="J507" s="445"/>
      <c r="K507" s="585">
        <v>0</v>
      </c>
      <c r="L507" s="1335">
        <f t="shared" si="116"/>
        <v>0</v>
      </c>
      <c r="M507" s="7">
        <f t="shared" si="103"/>
      </c>
      <c r="N507" s="513"/>
    </row>
    <row r="508" spans="1:14" ht="18.75" customHeight="1">
      <c r="A508" s="24">
        <v>264</v>
      </c>
      <c r="B508" s="181"/>
      <c r="C508" s="447">
        <v>8371</v>
      </c>
      <c r="D508" s="603" t="s">
        <v>2019</v>
      </c>
      <c r="E508" s="1336">
        <f t="shared" si="115"/>
        <v>0</v>
      </c>
      <c r="F508" s="449"/>
      <c r="G508" s="450"/>
      <c r="H508" s="573">
        <v>0</v>
      </c>
      <c r="I508" s="449"/>
      <c r="J508" s="450"/>
      <c r="K508" s="573">
        <v>0</v>
      </c>
      <c r="L508" s="1336">
        <f t="shared" si="116"/>
        <v>0</v>
      </c>
      <c r="M508" s="7">
        <f t="shared" si="103"/>
      </c>
      <c r="N508" s="513"/>
    </row>
    <row r="509" spans="1:14" ht="18.75" customHeight="1">
      <c r="A509" s="24">
        <v>265</v>
      </c>
      <c r="B509" s="149"/>
      <c r="C509" s="442">
        <v>8372</v>
      </c>
      <c r="D509" s="602" t="s">
        <v>2020</v>
      </c>
      <c r="E509" s="1335">
        <f t="shared" si="115"/>
        <v>0</v>
      </c>
      <c r="F509" s="444"/>
      <c r="G509" s="445"/>
      <c r="H509" s="585">
        <v>0</v>
      </c>
      <c r="I509" s="444"/>
      <c r="J509" s="445"/>
      <c r="K509" s="585">
        <v>0</v>
      </c>
      <c r="L509" s="1335">
        <f t="shared" si="116"/>
        <v>0</v>
      </c>
      <c r="M509" s="7">
        <f t="shared" si="103"/>
      </c>
      <c r="N509" s="513"/>
    </row>
    <row r="510" spans="1:14" ht="18.75" customHeight="1">
      <c r="A510" s="24">
        <v>266</v>
      </c>
      <c r="B510" s="149"/>
      <c r="C510" s="447">
        <v>8381</v>
      </c>
      <c r="D510" s="603" t="s">
        <v>2021</v>
      </c>
      <c r="E510" s="1336">
        <f t="shared" si="115"/>
        <v>0</v>
      </c>
      <c r="F510" s="449"/>
      <c r="G510" s="450"/>
      <c r="H510" s="573">
        <v>0</v>
      </c>
      <c r="I510" s="449"/>
      <c r="J510" s="450"/>
      <c r="K510" s="573">
        <v>0</v>
      </c>
      <c r="L510" s="1336">
        <f t="shared" si="116"/>
        <v>0</v>
      </c>
      <c r="M510" s="7">
        <f t="shared" si="103"/>
      </c>
      <c r="N510" s="513"/>
    </row>
    <row r="511" spans="1:14" ht="18.75" customHeight="1">
      <c r="A511" s="24">
        <v>267</v>
      </c>
      <c r="B511" s="149"/>
      <c r="C511" s="179">
        <v>8382</v>
      </c>
      <c r="D511" s="197" t="s">
        <v>2022</v>
      </c>
      <c r="E511" s="1337">
        <f t="shared" si="115"/>
        <v>0</v>
      </c>
      <c r="F511" s="173"/>
      <c r="G511" s="174"/>
      <c r="H511" s="573">
        <v>0</v>
      </c>
      <c r="I511" s="173"/>
      <c r="J511" s="174"/>
      <c r="K511" s="573">
        <v>0</v>
      </c>
      <c r="L511" s="1337">
        <f t="shared" si="116"/>
        <v>0</v>
      </c>
      <c r="M511" s="7">
        <f t="shared" si="103"/>
      </c>
      <c r="N511" s="513"/>
    </row>
    <row r="512" spans="1:14" s="15" customFormat="1" ht="15.75">
      <c r="A512" s="22">
        <v>295</v>
      </c>
      <c r="B512" s="565">
        <v>8500</v>
      </c>
      <c r="C512" s="1760" t="s">
        <v>2023</v>
      </c>
      <c r="D512" s="1760"/>
      <c r="E512" s="566">
        <f aca="true" t="shared" si="117" ref="E512:L512">SUM(E513:E515)</f>
        <v>0</v>
      </c>
      <c r="F512" s="575">
        <f t="shared" si="117"/>
        <v>0</v>
      </c>
      <c r="G512" s="568">
        <f t="shared" si="117"/>
        <v>0</v>
      </c>
      <c r="H512" s="569">
        <f>SUM(H513:H515)</f>
        <v>0</v>
      </c>
      <c r="I512" s="575">
        <f t="shared" si="117"/>
        <v>0</v>
      </c>
      <c r="J512" s="568">
        <f t="shared" si="117"/>
        <v>0</v>
      </c>
      <c r="K512" s="569">
        <f t="shared" si="117"/>
        <v>0</v>
      </c>
      <c r="L512" s="566">
        <f t="shared" si="117"/>
        <v>0</v>
      </c>
      <c r="M512" s="7">
        <f t="shared" si="103"/>
      </c>
      <c r="N512" s="513"/>
    </row>
    <row r="513" spans="1:14" ht="18.75" customHeight="1">
      <c r="A513" s="23">
        <v>300</v>
      </c>
      <c r="B513" s="149"/>
      <c r="C513" s="150">
        <v>8501</v>
      </c>
      <c r="D513" s="151" t="s">
        <v>2024</v>
      </c>
      <c r="E513" s="1333">
        <f>F513+G513+H513</f>
        <v>0</v>
      </c>
      <c r="F513" s="152"/>
      <c r="G513" s="153"/>
      <c r="H513" s="572">
        <v>0</v>
      </c>
      <c r="I513" s="152"/>
      <c r="J513" s="153"/>
      <c r="K513" s="572">
        <v>0</v>
      </c>
      <c r="L513" s="1333">
        <f t="shared" si="116"/>
        <v>0</v>
      </c>
      <c r="M513" s="7">
        <f t="shared" si="103"/>
      </c>
      <c r="N513" s="513"/>
    </row>
    <row r="514" spans="1:14" ht="18.75" customHeight="1">
      <c r="A514" s="23">
        <v>305</v>
      </c>
      <c r="B514" s="149"/>
      <c r="C514" s="156">
        <v>8502</v>
      </c>
      <c r="D514" s="157" t="s">
        <v>2025</v>
      </c>
      <c r="E514" s="1334">
        <f>F514+G514+H514</f>
        <v>0</v>
      </c>
      <c r="F514" s="158"/>
      <c r="G514" s="159"/>
      <c r="H514" s="573">
        <v>0</v>
      </c>
      <c r="I514" s="158"/>
      <c r="J514" s="159"/>
      <c r="K514" s="573">
        <v>0</v>
      </c>
      <c r="L514" s="1334">
        <f t="shared" si="116"/>
        <v>0</v>
      </c>
      <c r="M514" s="7">
        <f t="shared" si="103"/>
      </c>
      <c r="N514" s="513"/>
    </row>
    <row r="515" spans="1:14" ht="18.75" customHeight="1">
      <c r="A515" s="23">
        <v>310</v>
      </c>
      <c r="B515" s="149"/>
      <c r="C515" s="179">
        <v>8504</v>
      </c>
      <c r="D515" s="197" t="s">
        <v>2026</v>
      </c>
      <c r="E515" s="1337">
        <f>F515+G515+H515</f>
        <v>0</v>
      </c>
      <c r="F515" s="173"/>
      <c r="G515" s="174"/>
      <c r="H515" s="574">
        <v>0</v>
      </c>
      <c r="I515" s="173"/>
      <c r="J515" s="174"/>
      <c r="K515" s="574">
        <v>0</v>
      </c>
      <c r="L515" s="1337">
        <f t="shared" si="116"/>
        <v>0</v>
      </c>
      <c r="M515" s="7">
        <f t="shared" si="103"/>
      </c>
      <c r="N515" s="513"/>
    </row>
    <row r="516" spans="1:14" s="15" customFormat="1" ht="15.75">
      <c r="A516" s="22">
        <v>315</v>
      </c>
      <c r="B516" s="607">
        <v>8600</v>
      </c>
      <c r="C516" s="1760" t="s">
        <v>2027</v>
      </c>
      <c r="D516" s="1760"/>
      <c r="E516" s="566">
        <f aca="true" t="shared" si="118" ref="E516:L516">SUM(E517:E520)</f>
        <v>0</v>
      </c>
      <c r="F516" s="575">
        <f t="shared" si="118"/>
        <v>0</v>
      </c>
      <c r="G516" s="568">
        <f t="shared" si="118"/>
        <v>0</v>
      </c>
      <c r="H516" s="569">
        <f>SUM(H517:H520)</f>
        <v>0</v>
      </c>
      <c r="I516" s="575">
        <f t="shared" si="118"/>
        <v>0</v>
      </c>
      <c r="J516" s="568">
        <f t="shared" si="118"/>
        <v>0</v>
      </c>
      <c r="K516" s="569">
        <f t="shared" si="118"/>
        <v>0</v>
      </c>
      <c r="L516" s="566">
        <f t="shared" si="118"/>
        <v>0</v>
      </c>
      <c r="M516" s="7">
        <f t="shared" si="103"/>
      </c>
      <c r="N516" s="513"/>
    </row>
    <row r="517" spans="1:14" ht="18.75" customHeight="1">
      <c r="A517" s="23">
        <v>320</v>
      </c>
      <c r="B517" s="149"/>
      <c r="C517" s="456">
        <v>8611</v>
      </c>
      <c r="D517" s="608" t="s">
        <v>2028</v>
      </c>
      <c r="E517" s="1338">
        <f>F517+G517+H517</f>
        <v>0</v>
      </c>
      <c r="F517" s="458"/>
      <c r="G517" s="459"/>
      <c r="H517" s="585">
        <v>0</v>
      </c>
      <c r="I517" s="458"/>
      <c r="J517" s="459"/>
      <c r="K517" s="585">
        <v>0</v>
      </c>
      <c r="L517" s="1338">
        <f t="shared" si="116"/>
        <v>0</v>
      </c>
      <c r="M517" s="7">
        <f t="shared" si="103"/>
      </c>
      <c r="N517" s="513"/>
    </row>
    <row r="518" spans="1:14" ht="18.75" customHeight="1">
      <c r="A518" s="23">
        <v>325</v>
      </c>
      <c r="B518" s="149"/>
      <c r="C518" s="447">
        <v>8621</v>
      </c>
      <c r="D518" s="448" t="s">
        <v>2029</v>
      </c>
      <c r="E518" s="1336">
        <f>F518+G518+H518</f>
        <v>0</v>
      </c>
      <c r="F518" s="449"/>
      <c r="G518" s="450"/>
      <c r="H518" s="573">
        <v>0</v>
      </c>
      <c r="I518" s="449"/>
      <c r="J518" s="450"/>
      <c r="K518" s="573">
        <v>0</v>
      </c>
      <c r="L518" s="1336">
        <f t="shared" si="116"/>
        <v>0</v>
      </c>
      <c r="M518" s="7">
        <f t="shared" si="103"/>
      </c>
      <c r="N518" s="513"/>
    </row>
    <row r="519" spans="1:14" ht="18.75" customHeight="1">
      <c r="A519" s="23">
        <v>330</v>
      </c>
      <c r="B519" s="149"/>
      <c r="C519" s="442">
        <v>8623</v>
      </c>
      <c r="D519" s="443" t="s">
        <v>2030</v>
      </c>
      <c r="E519" s="1335">
        <f>F519+G519+H519</f>
        <v>0</v>
      </c>
      <c r="F519" s="444"/>
      <c r="G519" s="445"/>
      <c r="H519" s="585">
        <v>0</v>
      </c>
      <c r="I519" s="444"/>
      <c r="J519" s="445"/>
      <c r="K519" s="585">
        <v>0</v>
      </c>
      <c r="L519" s="1335">
        <f t="shared" si="116"/>
        <v>0</v>
      </c>
      <c r="M519" s="7">
        <f t="shared" si="103"/>
      </c>
      <c r="N519" s="513"/>
    </row>
    <row r="520" spans="1:14" ht="18.75" customHeight="1">
      <c r="A520" s="23">
        <v>340</v>
      </c>
      <c r="B520" s="149"/>
      <c r="C520" s="463">
        <v>8640</v>
      </c>
      <c r="D520" s="609" t="s">
        <v>1214</v>
      </c>
      <c r="E520" s="1352">
        <f>F520+G520+H520</f>
        <v>0</v>
      </c>
      <c r="F520" s="1596">
        <v>0</v>
      </c>
      <c r="G520" s="1598">
        <v>0</v>
      </c>
      <c r="H520" s="1594">
        <v>0</v>
      </c>
      <c r="I520" s="1596">
        <v>0</v>
      </c>
      <c r="J520" s="1598">
        <v>0</v>
      </c>
      <c r="K520" s="1594">
        <v>0</v>
      </c>
      <c r="L520" s="1352">
        <f t="shared" si="116"/>
        <v>0</v>
      </c>
      <c r="M520" s="7">
        <f t="shared" si="103"/>
      </c>
      <c r="N520" s="513"/>
    </row>
    <row r="521" spans="1:14" s="15" customFormat="1" ht="15.75">
      <c r="A521" s="22">
        <v>295</v>
      </c>
      <c r="B521" s="565">
        <v>8700</v>
      </c>
      <c r="C521" s="1760" t="s">
        <v>147</v>
      </c>
      <c r="D521" s="1767"/>
      <c r="E521" s="566">
        <f aca="true" t="shared" si="119" ref="E521:L521">SUM(E522:E523)</f>
        <v>0</v>
      </c>
      <c r="F521" s="575">
        <f t="shared" si="119"/>
        <v>0</v>
      </c>
      <c r="G521" s="568">
        <f t="shared" si="119"/>
        <v>0</v>
      </c>
      <c r="H521" s="569">
        <f>SUM(H522:H523)</f>
        <v>0</v>
      </c>
      <c r="I521" s="575">
        <f t="shared" si="119"/>
        <v>0</v>
      </c>
      <c r="J521" s="568">
        <f t="shared" si="119"/>
        <v>0</v>
      </c>
      <c r="K521" s="569">
        <f t="shared" si="119"/>
        <v>0</v>
      </c>
      <c r="L521" s="566">
        <f t="shared" si="119"/>
        <v>0</v>
      </c>
      <c r="M521" s="7">
        <f t="shared" si="103"/>
      </c>
      <c r="N521" s="513"/>
    </row>
    <row r="522" spans="1:14" ht="15.75">
      <c r="A522" s="23">
        <v>300</v>
      </c>
      <c r="B522" s="149"/>
      <c r="C522" s="150">
        <v>8733</v>
      </c>
      <c r="D522" s="151" t="s">
        <v>454</v>
      </c>
      <c r="E522" s="1333">
        <f>F522+G522+H522</f>
        <v>0</v>
      </c>
      <c r="F522" s="1551">
        <v>0</v>
      </c>
      <c r="G522" s="1551">
        <v>0</v>
      </c>
      <c r="H522" s="572">
        <v>0</v>
      </c>
      <c r="I522" s="1551">
        <v>0</v>
      </c>
      <c r="J522" s="1551">
        <v>0</v>
      </c>
      <c r="K522" s="572">
        <v>0</v>
      </c>
      <c r="L522" s="1333">
        <f t="shared" si="116"/>
        <v>0</v>
      </c>
      <c r="M522" s="7">
        <f t="shared" si="103"/>
      </c>
      <c r="N522" s="513"/>
    </row>
    <row r="523" spans="1:14" ht="15.75">
      <c r="A523" s="23">
        <v>310</v>
      </c>
      <c r="B523" s="149"/>
      <c r="C523" s="179">
        <v>8766</v>
      </c>
      <c r="D523" s="197" t="s">
        <v>455</v>
      </c>
      <c r="E523" s="1337">
        <f>F523+G523+H523</f>
        <v>0</v>
      </c>
      <c r="F523" s="1551">
        <v>0</v>
      </c>
      <c r="G523" s="1551">
        <v>0</v>
      </c>
      <c r="H523" s="585">
        <v>0</v>
      </c>
      <c r="I523" s="1551">
        <v>0</v>
      </c>
      <c r="J523" s="1551">
        <v>0</v>
      </c>
      <c r="K523" s="585">
        <v>0</v>
      </c>
      <c r="L523" s="1337">
        <f t="shared" si="116"/>
        <v>0</v>
      </c>
      <c r="M523" s="7">
        <f t="shared" si="103"/>
      </c>
      <c r="N523" s="513"/>
    </row>
    <row r="524" spans="1:14" s="15" customFormat="1" ht="18" customHeight="1">
      <c r="A524" s="22">
        <v>355</v>
      </c>
      <c r="B524" s="610">
        <v>8800</v>
      </c>
      <c r="C524" s="1761" t="s">
        <v>148</v>
      </c>
      <c r="D524" s="1765"/>
      <c r="E524" s="566">
        <f aca="true" t="shared" si="120" ref="E524:L524">SUM(E525:E530)</f>
        <v>0</v>
      </c>
      <c r="F524" s="575">
        <f t="shared" si="120"/>
        <v>0</v>
      </c>
      <c r="G524" s="568">
        <f t="shared" si="120"/>
        <v>0</v>
      </c>
      <c r="H524" s="569">
        <f>SUM(H525:H530)</f>
        <v>0</v>
      </c>
      <c r="I524" s="575">
        <f t="shared" si="120"/>
        <v>0</v>
      </c>
      <c r="J524" s="568">
        <f t="shared" si="120"/>
        <v>0</v>
      </c>
      <c r="K524" s="569">
        <f t="shared" si="120"/>
        <v>0</v>
      </c>
      <c r="L524" s="566">
        <f t="shared" si="120"/>
        <v>0</v>
      </c>
      <c r="M524" s="7">
        <f t="shared" si="103"/>
      </c>
      <c r="N524" s="513"/>
    </row>
    <row r="525" spans="1:14" ht="18" customHeight="1">
      <c r="A525" s="23">
        <v>360</v>
      </c>
      <c r="B525" s="149"/>
      <c r="C525" s="150">
        <v>8801</v>
      </c>
      <c r="D525" s="151" t="s">
        <v>459</v>
      </c>
      <c r="E525" s="1343">
        <f aca="true" t="shared" si="121" ref="E525:E530">F525+G525+H525</f>
        <v>0</v>
      </c>
      <c r="F525" s="1597">
        <v>0</v>
      </c>
      <c r="G525" s="1599">
        <v>0</v>
      </c>
      <c r="H525" s="1595">
        <v>0</v>
      </c>
      <c r="I525" s="1597">
        <v>0</v>
      </c>
      <c r="J525" s="1599">
        <v>0</v>
      </c>
      <c r="K525" s="1595">
        <v>0</v>
      </c>
      <c r="L525" s="1343">
        <f t="shared" si="116"/>
        <v>0</v>
      </c>
      <c r="M525" s="7">
        <f aca="true" t="shared" si="122" ref="M525:M588">(IF($E525&lt;&gt;0,$M$2,IF($L525&lt;&gt;0,$M$2,"")))</f>
      </c>
      <c r="N525" s="513"/>
    </row>
    <row r="526" spans="1:14" ht="18" customHeight="1">
      <c r="A526" s="23">
        <v>365</v>
      </c>
      <c r="B526" s="149"/>
      <c r="C526" s="156">
        <v>8802</v>
      </c>
      <c r="D526" s="157" t="s">
        <v>460</v>
      </c>
      <c r="E526" s="1341">
        <f t="shared" si="121"/>
        <v>0</v>
      </c>
      <c r="F526" s="158"/>
      <c r="G526" s="159"/>
      <c r="H526" s="573">
        <v>0</v>
      </c>
      <c r="I526" s="158"/>
      <c r="J526" s="159"/>
      <c r="K526" s="573">
        <v>0</v>
      </c>
      <c r="L526" s="1341">
        <f t="shared" si="116"/>
        <v>0</v>
      </c>
      <c r="M526" s="7">
        <f t="shared" si="122"/>
      </c>
      <c r="N526" s="513"/>
    </row>
    <row r="527" spans="1:14" ht="32.25" customHeight="1">
      <c r="A527" s="23">
        <v>365</v>
      </c>
      <c r="B527" s="149"/>
      <c r="C527" s="156">
        <v>8803</v>
      </c>
      <c r="D527" s="157" t="s">
        <v>149</v>
      </c>
      <c r="E527" s="1341">
        <f t="shared" si="121"/>
        <v>0</v>
      </c>
      <c r="F527" s="158"/>
      <c r="G527" s="159"/>
      <c r="H527" s="573">
        <v>0</v>
      </c>
      <c r="I527" s="158"/>
      <c r="J527" s="159"/>
      <c r="K527" s="573">
        <v>0</v>
      </c>
      <c r="L527" s="1341">
        <f t="shared" si="116"/>
        <v>0</v>
      </c>
      <c r="M527" s="7">
        <f t="shared" si="122"/>
      </c>
      <c r="N527" s="513"/>
    </row>
    <row r="528" spans="1:14" ht="18" customHeight="1">
      <c r="A528" s="23">
        <v>370</v>
      </c>
      <c r="B528" s="149"/>
      <c r="C528" s="156">
        <v>8804</v>
      </c>
      <c r="D528" s="157" t="s">
        <v>456</v>
      </c>
      <c r="E528" s="1341">
        <f t="shared" si="121"/>
        <v>0</v>
      </c>
      <c r="F528" s="1551">
        <v>0</v>
      </c>
      <c r="G528" s="1551">
        <v>0</v>
      </c>
      <c r="H528" s="573">
        <v>0</v>
      </c>
      <c r="I528" s="1551">
        <v>0</v>
      </c>
      <c r="J528" s="1551">
        <v>0</v>
      </c>
      <c r="K528" s="573">
        <v>0</v>
      </c>
      <c r="L528" s="1341">
        <f t="shared" si="116"/>
        <v>0</v>
      </c>
      <c r="M528" s="7">
        <f t="shared" si="122"/>
      </c>
      <c r="N528" s="513"/>
    </row>
    <row r="529" spans="1:14" ht="18" customHeight="1">
      <c r="A529" s="23">
        <v>365</v>
      </c>
      <c r="B529" s="149"/>
      <c r="C529" s="156">
        <v>8805</v>
      </c>
      <c r="D529" s="611" t="s">
        <v>457</v>
      </c>
      <c r="E529" s="1341">
        <f t="shared" si="121"/>
        <v>0</v>
      </c>
      <c r="F529" s="158"/>
      <c r="G529" s="159"/>
      <c r="H529" s="573">
        <v>0</v>
      </c>
      <c r="I529" s="158"/>
      <c r="J529" s="159"/>
      <c r="K529" s="573">
        <v>0</v>
      </c>
      <c r="L529" s="1341">
        <f t="shared" si="116"/>
        <v>0</v>
      </c>
      <c r="M529" s="7">
        <f t="shared" si="122"/>
      </c>
      <c r="N529" s="513"/>
    </row>
    <row r="530" spans="1:14" ht="18" customHeight="1">
      <c r="A530" s="23">
        <v>370</v>
      </c>
      <c r="B530" s="149"/>
      <c r="C530" s="179">
        <v>8809</v>
      </c>
      <c r="D530" s="172" t="s">
        <v>458</v>
      </c>
      <c r="E530" s="1342">
        <f t="shared" si="121"/>
        <v>0</v>
      </c>
      <c r="F530" s="1551">
        <v>0</v>
      </c>
      <c r="G530" s="1551">
        <v>0</v>
      </c>
      <c r="H530" s="585">
        <v>0</v>
      </c>
      <c r="I530" s="1551">
        <v>0</v>
      </c>
      <c r="J530" s="1551">
        <v>0</v>
      </c>
      <c r="K530" s="585">
        <v>0</v>
      </c>
      <c r="L530" s="1342">
        <f t="shared" si="116"/>
        <v>0</v>
      </c>
      <c r="M530" s="7">
        <f t="shared" si="122"/>
      </c>
      <c r="N530" s="513"/>
    </row>
    <row r="531" spans="1:14" s="15" customFormat="1" ht="18" customHeight="1">
      <c r="A531" s="22">
        <v>375</v>
      </c>
      <c r="B531" s="565">
        <v>8900</v>
      </c>
      <c r="C531" s="1768" t="s">
        <v>471</v>
      </c>
      <c r="D531" s="1769"/>
      <c r="E531" s="566">
        <f aca="true" t="shared" si="123" ref="E531:L531">SUM(E532:E534)</f>
        <v>0</v>
      </c>
      <c r="F531" s="575">
        <f t="shared" si="123"/>
        <v>0</v>
      </c>
      <c r="G531" s="568">
        <f t="shared" si="123"/>
        <v>0</v>
      </c>
      <c r="H531" s="569">
        <f>SUM(H532:H534)</f>
        <v>0</v>
      </c>
      <c r="I531" s="575">
        <f t="shared" si="123"/>
        <v>0</v>
      </c>
      <c r="J531" s="568">
        <f t="shared" si="123"/>
        <v>0</v>
      </c>
      <c r="K531" s="569">
        <f t="shared" si="123"/>
        <v>0</v>
      </c>
      <c r="L531" s="566">
        <f t="shared" si="123"/>
        <v>0</v>
      </c>
      <c r="M531" s="7">
        <f t="shared" si="122"/>
      </c>
      <c r="N531" s="513"/>
    </row>
    <row r="532" spans="1:14" ht="18" customHeight="1">
      <c r="A532" s="23">
        <v>380</v>
      </c>
      <c r="B532" s="195"/>
      <c r="C532" s="150">
        <v>8901</v>
      </c>
      <c r="D532" s="151" t="s">
        <v>16</v>
      </c>
      <c r="E532" s="1343">
        <f aca="true" t="shared" si="124" ref="E532:E595">F532+G532+H532</f>
        <v>0</v>
      </c>
      <c r="F532" s="1551">
        <v>0</v>
      </c>
      <c r="G532" s="1551">
        <v>0</v>
      </c>
      <c r="H532" s="572">
        <v>0</v>
      </c>
      <c r="I532" s="1551">
        <v>0</v>
      </c>
      <c r="J532" s="1551">
        <v>0</v>
      </c>
      <c r="K532" s="572">
        <v>0</v>
      </c>
      <c r="L532" s="1343">
        <f t="shared" si="116"/>
        <v>0</v>
      </c>
      <c r="M532" s="7">
        <f t="shared" si="122"/>
      </c>
      <c r="N532" s="513"/>
    </row>
    <row r="533" spans="1:14" ht="30">
      <c r="A533" s="23">
        <v>385</v>
      </c>
      <c r="B533" s="195"/>
      <c r="C533" s="156">
        <v>8902</v>
      </c>
      <c r="D533" s="157" t="s">
        <v>17</v>
      </c>
      <c r="E533" s="1341">
        <f t="shared" si="124"/>
        <v>0</v>
      </c>
      <c r="F533" s="1551">
        <v>0</v>
      </c>
      <c r="G533" s="1551">
        <v>0</v>
      </c>
      <c r="H533" s="573">
        <v>0</v>
      </c>
      <c r="I533" s="1551">
        <v>0</v>
      </c>
      <c r="J533" s="1551">
        <v>0</v>
      </c>
      <c r="K533" s="573">
        <v>0</v>
      </c>
      <c r="L533" s="1341">
        <f t="shared" si="116"/>
        <v>0</v>
      </c>
      <c r="M533" s="7">
        <f t="shared" si="122"/>
      </c>
      <c r="N533" s="513"/>
    </row>
    <row r="534" spans="1:14" ht="30">
      <c r="A534" s="23">
        <v>390</v>
      </c>
      <c r="B534" s="195"/>
      <c r="C534" s="179">
        <v>8903</v>
      </c>
      <c r="D534" s="172" t="s">
        <v>1046</v>
      </c>
      <c r="E534" s="1342">
        <f t="shared" si="124"/>
        <v>0</v>
      </c>
      <c r="F534" s="1551">
        <v>0</v>
      </c>
      <c r="G534" s="1551">
        <v>0</v>
      </c>
      <c r="H534" s="574">
        <v>0</v>
      </c>
      <c r="I534" s="1551">
        <v>0</v>
      </c>
      <c r="J534" s="1551">
        <v>0</v>
      </c>
      <c r="K534" s="574">
        <v>0</v>
      </c>
      <c r="L534" s="1342">
        <f t="shared" si="116"/>
        <v>0</v>
      </c>
      <c r="M534" s="7">
        <f t="shared" si="122"/>
      </c>
      <c r="N534" s="513"/>
    </row>
    <row r="535" spans="1:14" s="15" customFormat="1" ht="15.75">
      <c r="A535" s="22">
        <v>395</v>
      </c>
      <c r="B535" s="565">
        <v>9000</v>
      </c>
      <c r="C535" s="1760" t="s">
        <v>150</v>
      </c>
      <c r="D535" s="1760"/>
      <c r="E535" s="593">
        <f t="shared" si="124"/>
        <v>0</v>
      </c>
      <c r="F535" s="604"/>
      <c r="G535" s="605"/>
      <c r="H535" s="1426">
        <v>0</v>
      </c>
      <c r="I535" s="604"/>
      <c r="J535" s="605"/>
      <c r="K535" s="1426">
        <v>0</v>
      </c>
      <c r="L535" s="593">
        <f t="shared" si="116"/>
        <v>0</v>
      </c>
      <c r="M535" s="7">
        <f t="shared" si="122"/>
      </c>
      <c r="N535" s="513"/>
    </row>
    <row r="536" spans="1:14" s="15" customFormat="1" ht="30" customHeight="1">
      <c r="A536" s="22">
        <v>405</v>
      </c>
      <c r="B536" s="612">
        <v>9100</v>
      </c>
      <c r="C536" s="1766" t="s">
        <v>151</v>
      </c>
      <c r="D536" s="1766"/>
      <c r="E536" s="613">
        <f aca="true" t="shared" si="125" ref="E536:L536">SUM(E537:E540)</f>
        <v>0</v>
      </c>
      <c r="F536" s="614">
        <f t="shared" si="125"/>
        <v>0</v>
      </c>
      <c r="G536" s="615">
        <f t="shared" si="125"/>
        <v>0</v>
      </c>
      <c r="H536" s="569">
        <f>SUM(H537:H540)</f>
        <v>0</v>
      </c>
      <c r="I536" s="614">
        <f t="shared" si="125"/>
        <v>0</v>
      </c>
      <c r="J536" s="615">
        <f t="shared" si="125"/>
        <v>0</v>
      </c>
      <c r="K536" s="569">
        <f t="shared" si="125"/>
        <v>0</v>
      </c>
      <c r="L536" s="613">
        <f t="shared" si="125"/>
        <v>0</v>
      </c>
      <c r="M536" s="7">
        <f t="shared" si="122"/>
      </c>
      <c r="N536" s="513"/>
    </row>
    <row r="537" spans="1:14" ht="18.75" customHeight="1">
      <c r="A537" s="23">
        <v>410</v>
      </c>
      <c r="B537" s="149"/>
      <c r="C537" s="150">
        <v>9111</v>
      </c>
      <c r="D537" s="187" t="s">
        <v>1217</v>
      </c>
      <c r="E537" s="1333">
        <f t="shared" si="124"/>
        <v>0</v>
      </c>
      <c r="F537" s="152"/>
      <c r="G537" s="153"/>
      <c r="H537" s="572">
        <v>0</v>
      </c>
      <c r="I537" s="152"/>
      <c r="J537" s="153"/>
      <c r="K537" s="572">
        <v>0</v>
      </c>
      <c r="L537" s="1333">
        <f t="shared" si="116"/>
        <v>0</v>
      </c>
      <c r="M537" s="7">
        <f t="shared" si="122"/>
      </c>
      <c r="N537" s="513"/>
    </row>
    <row r="538" spans="1:14" ht="18.75" customHeight="1">
      <c r="A538" s="23">
        <v>415</v>
      </c>
      <c r="B538" s="149"/>
      <c r="C538" s="156">
        <v>9112</v>
      </c>
      <c r="D538" s="592" t="s">
        <v>1218</v>
      </c>
      <c r="E538" s="1334">
        <f t="shared" si="124"/>
        <v>0</v>
      </c>
      <c r="F538" s="158"/>
      <c r="G538" s="159"/>
      <c r="H538" s="573">
        <v>0</v>
      </c>
      <c r="I538" s="158"/>
      <c r="J538" s="159"/>
      <c r="K538" s="573">
        <v>0</v>
      </c>
      <c r="L538" s="1334">
        <f t="shared" si="116"/>
        <v>0</v>
      </c>
      <c r="M538" s="7">
        <f t="shared" si="122"/>
      </c>
      <c r="N538" s="513"/>
    </row>
    <row r="539" spans="1:14" ht="18.75" customHeight="1">
      <c r="A539" s="23">
        <v>420</v>
      </c>
      <c r="B539" s="149"/>
      <c r="C539" s="156">
        <v>9121</v>
      </c>
      <c r="D539" s="592" t="s">
        <v>1219</v>
      </c>
      <c r="E539" s="1334">
        <f t="shared" si="124"/>
        <v>0</v>
      </c>
      <c r="F539" s="158"/>
      <c r="G539" s="159"/>
      <c r="H539" s="573">
        <v>0</v>
      </c>
      <c r="I539" s="158"/>
      <c r="J539" s="159"/>
      <c r="K539" s="573">
        <v>0</v>
      </c>
      <c r="L539" s="1334">
        <f t="shared" si="116"/>
        <v>0</v>
      </c>
      <c r="M539" s="7">
        <f t="shared" si="122"/>
      </c>
      <c r="N539" s="513"/>
    </row>
    <row r="540" spans="1:14" ht="18.75" customHeight="1">
      <c r="A540" s="23">
        <v>425</v>
      </c>
      <c r="B540" s="149"/>
      <c r="C540" s="179">
        <v>9122</v>
      </c>
      <c r="D540" s="197" t="s">
        <v>1220</v>
      </c>
      <c r="E540" s="1337">
        <f t="shared" si="124"/>
        <v>0</v>
      </c>
      <c r="F540" s="173"/>
      <c r="G540" s="174"/>
      <c r="H540" s="574">
        <v>0</v>
      </c>
      <c r="I540" s="173"/>
      <c r="J540" s="174"/>
      <c r="K540" s="574">
        <v>0</v>
      </c>
      <c r="L540" s="1337">
        <f t="shared" si="116"/>
        <v>0</v>
      </c>
      <c r="M540" s="7">
        <f t="shared" si="122"/>
      </c>
      <c r="N540" s="513"/>
    </row>
    <row r="541" spans="1:14" s="15" customFormat="1" ht="29.25" customHeight="1">
      <c r="A541" s="22">
        <v>430</v>
      </c>
      <c r="B541" s="565">
        <v>9200</v>
      </c>
      <c r="C541" s="1764" t="s">
        <v>152</v>
      </c>
      <c r="D541" s="1765"/>
      <c r="E541" s="566">
        <f aca="true" t="shared" si="126" ref="E541:L541">+E542+E543</f>
        <v>0</v>
      </c>
      <c r="F541" s="575">
        <f t="shared" si="126"/>
        <v>0</v>
      </c>
      <c r="G541" s="568">
        <f t="shared" si="126"/>
        <v>0</v>
      </c>
      <c r="H541" s="569">
        <f>+H542+H543</f>
        <v>0</v>
      </c>
      <c r="I541" s="575">
        <f t="shared" si="126"/>
        <v>0</v>
      </c>
      <c r="J541" s="568">
        <f t="shared" si="126"/>
        <v>0</v>
      </c>
      <c r="K541" s="569">
        <f t="shared" si="126"/>
        <v>0</v>
      </c>
      <c r="L541" s="566">
        <f t="shared" si="126"/>
        <v>0</v>
      </c>
      <c r="M541" s="7">
        <f t="shared" si="122"/>
      </c>
      <c r="N541" s="513"/>
    </row>
    <row r="542" spans="1:14" ht="18.75" customHeight="1">
      <c r="A542" s="23">
        <v>435</v>
      </c>
      <c r="B542" s="149"/>
      <c r="C542" s="150">
        <v>9201</v>
      </c>
      <c r="D542" s="151" t="s">
        <v>1221</v>
      </c>
      <c r="E542" s="1343">
        <f t="shared" si="124"/>
        <v>0</v>
      </c>
      <c r="F542" s="152"/>
      <c r="G542" s="153"/>
      <c r="H542" s="572">
        <v>0</v>
      </c>
      <c r="I542" s="152"/>
      <c r="J542" s="153"/>
      <c r="K542" s="572">
        <v>0</v>
      </c>
      <c r="L542" s="1343">
        <f t="shared" si="116"/>
        <v>0</v>
      </c>
      <c r="M542" s="7">
        <f t="shared" si="122"/>
      </c>
      <c r="N542" s="513"/>
    </row>
    <row r="543" spans="1:14" ht="18.75" customHeight="1">
      <c r="A543" s="36">
        <v>440</v>
      </c>
      <c r="B543" s="149"/>
      <c r="C543" s="179">
        <v>9202</v>
      </c>
      <c r="D543" s="172" t="s">
        <v>1222</v>
      </c>
      <c r="E543" s="1342">
        <f t="shared" si="124"/>
        <v>0</v>
      </c>
      <c r="F543" s="173"/>
      <c r="G543" s="174"/>
      <c r="H543" s="585">
        <v>0</v>
      </c>
      <c r="I543" s="173"/>
      <c r="J543" s="174"/>
      <c r="K543" s="585">
        <v>0</v>
      </c>
      <c r="L543" s="1342">
        <f t="shared" si="116"/>
        <v>0</v>
      </c>
      <c r="M543" s="7">
        <f t="shared" si="122"/>
      </c>
      <c r="N543" s="513"/>
    </row>
    <row r="544" spans="1:14" s="15" customFormat="1" ht="18.75" customHeight="1">
      <c r="A544" s="39">
        <v>445</v>
      </c>
      <c r="B544" s="565">
        <v>9300</v>
      </c>
      <c r="C544" s="1760" t="s">
        <v>153</v>
      </c>
      <c r="D544" s="1760"/>
      <c r="E544" s="566">
        <f aca="true" t="shared" si="127" ref="E544:L544">SUM(E545:E565)</f>
        <v>0</v>
      </c>
      <c r="F544" s="575">
        <f t="shared" si="127"/>
        <v>0</v>
      </c>
      <c r="G544" s="568">
        <f t="shared" si="127"/>
        <v>0</v>
      </c>
      <c r="H544" s="569">
        <f>SUM(H545:H565)</f>
        <v>0</v>
      </c>
      <c r="I544" s="575">
        <f t="shared" si="127"/>
        <v>0</v>
      </c>
      <c r="J544" s="568">
        <f t="shared" si="127"/>
        <v>0</v>
      </c>
      <c r="K544" s="569">
        <f t="shared" si="127"/>
        <v>0</v>
      </c>
      <c r="L544" s="566">
        <f t="shared" si="127"/>
        <v>0</v>
      </c>
      <c r="M544" s="7">
        <f t="shared" si="122"/>
      </c>
      <c r="N544" s="513"/>
    </row>
    <row r="545" spans="1:14" ht="18.75" customHeight="1">
      <c r="A545" s="36">
        <v>450</v>
      </c>
      <c r="B545" s="149"/>
      <c r="C545" s="150">
        <v>9301</v>
      </c>
      <c r="D545" s="187" t="s">
        <v>18</v>
      </c>
      <c r="E545" s="1343">
        <f t="shared" si="124"/>
        <v>0</v>
      </c>
      <c r="F545" s="152"/>
      <c r="G545" s="153"/>
      <c r="H545" s="572">
        <v>0</v>
      </c>
      <c r="I545" s="152"/>
      <c r="J545" s="153"/>
      <c r="K545" s="572">
        <v>0</v>
      </c>
      <c r="L545" s="1343">
        <f t="shared" si="116"/>
        <v>0</v>
      </c>
      <c r="M545" s="7">
        <f t="shared" si="122"/>
      </c>
      <c r="N545" s="513"/>
    </row>
    <row r="546" spans="1:14" ht="18.75" customHeight="1">
      <c r="A546" s="36">
        <v>450</v>
      </c>
      <c r="B546" s="149"/>
      <c r="C546" s="442">
        <v>9310</v>
      </c>
      <c r="D546" s="616" t="s">
        <v>1223</v>
      </c>
      <c r="E546" s="1339">
        <f t="shared" si="124"/>
        <v>0</v>
      </c>
      <c r="F546" s="444"/>
      <c r="G546" s="445"/>
      <c r="H546" s="585">
        <v>0</v>
      </c>
      <c r="I546" s="444"/>
      <c r="J546" s="445"/>
      <c r="K546" s="585">
        <v>0</v>
      </c>
      <c r="L546" s="1339">
        <f t="shared" si="116"/>
        <v>0</v>
      </c>
      <c r="M546" s="7">
        <f t="shared" si="122"/>
      </c>
      <c r="N546" s="513"/>
    </row>
    <row r="547" spans="1:14" s="35" customFormat="1" ht="18.75" customHeight="1">
      <c r="A547" s="53">
        <v>451</v>
      </c>
      <c r="B547" s="149"/>
      <c r="C547" s="617">
        <v>9317</v>
      </c>
      <c r="D547" s="618" t="s">
        <v>19</v>
      </c>
      <c r="E547" s="1353">
        <f t="shared" si="124"/>
        <v>0</v>
      </c>
      <c r="F547" s="449"/>
      <c r="G547" s="450"/>
      <c r="H547" s="573">
        <v>0</v>
      </c>
      <c r="I547" s="449"/>
      <c r="J547" s="450"/>
      <c r="K547" s="573">
        <v>0</v>
      </c>
      <c r="L547" s="1353">
        <f t="shared" si="116"/>
        <v>0</v>
      </c>
      <c r="M547" s="7">
        <f t="shared" si="122"/>
      </c>
      <c r="N547" s="513"/>
    </row>
    <row r="548" spans="1:14" s="35" customFormat="1" ht="18.75" customHeight="1">
      <c r="A548" s="53">
        <v>452</v>
      </c>
      <c r="B548" s="149"/>
      <c r="C548" s="619">
        <v>9318</v>
      </c>
      <c r="D548" s="620" t="s">
        <v>20</v>
      </c>
      <c r="E548" s="1339">
        <f t="shared" si="124"/>
        <v>0</v>
      </c>
      <c r="F548" s="444"/>
      <c r="G548" s="445"/>
      <c r="H548" s="585">
        <v>0</v>
      </c>
      <c r="I548" s="444"/>
      <c r="J548" s="445"/>
      <c r="K548" s="585">
        <v>0</v>
      </c>
      <c r="L548" s="1339">
        <f t="shared" si="116"/>
        <v>0</v>
      </c>
      <c r="M548" s="7">
        <f t="shared" si="122"/>
      </c>
      <c r="N548" s="513"/>
    </row>
    <row r="549" spans="1:14" ht="31.5">
      <c r="A549" s="44">
        <v>456</v>
      </c>
      <c r="B549" s="149"/>
      <c r="C549" s="447">
        <v>9321</v>
      </c>
      <c r="D549" s="621" t="s">
        <v>1224</v>
      </c>
      <c r="E549" s="1353">
        <f t="shared" si="124"/>
        <v>0</v>
      </c>
      <c r="F549" s="1551">
        <v>0</v>
      </c>
      <c r="G549" s="1551">
        <v>0</v>
      </c>
      <c r="H549" s="573">
        <v>0</v>
      </c>
      <c r="I549" s="1551">
        <v>0</v>
      </c>
      <c r="J549" s="1551">
        <v>0</v>
      </c>
      <c r="K549" s="573">
        <v>0</v>
      </c>
      <c r="L549" s="1353">
        <f t="shared" si="116"/>
        <v>0</v>
      </c>
      <c r="M549" s="7">
        <f t="shared" si="122"/>
      </c>
      <c r="N549" s="513"/>
    </row>
    <row r="550" spans="1:14" ht="31.5">
      <c r="A550" s="44">
        <v>457</v>
      </c>
      <c r="B550" s="149"/>
      <c r="C550" s="156">
        <v>9322</v>
      </c>
      <c r="D550" s="622" t="s">
        <v>25</v>
      </c>
      <c r="E550" s="1341">
        <f t="shared" si="124"/>
        <v>0</v>
      </c>
      <c r="F550" s="1551">
        <v>0</v>
      </c>
      <c r="G550" s="1551">
        <v>0</v>
      </c>
      <c r="H550" s="573">
        <v>0</v>
      </c>
      <c r="I550" s="1551">
        <v>0</v>
      </c>
      <c r="J550" s="1551">
        <v>0</v>
      </c>
      <c r="K550" s="573">
        <v>0</v>
      </c>
      <c r="L550" s="1341">
        <f t="shared" si="116"/>
        <v>0</v>
      </c>
      <c r="M550" s="7">
        <f t="shared" si="122"/>
      </c>
      <c r="N550" s="513"/>
    </row>
    <row r="551" spans="1:14" ht="31.5">
      <c r="A551" s="44">
        <v>458</v>
      </c>
      <c r="B551" s="149"/>
      <c r="C551" s="156">
        <v>9323</v>
      </c>
      <c r="D551" s="622" t="s">
        <v>26</v>
      </c>
      <c r="E551" s="1341">
        <f t="shared" si="124"/>
        <v>0</v>
      </c>
      <c r="F551" s="1551">
        <v>0</v>
      </c>
      <c r="G551" s="1551">
        <v>0</v>
      </c>
      <c r="H551" s="573">
        <v>0</v>
      </c>
      <c r="I551" s="1551">
        <v>0</v>
      </c>
      <c r="J551" s="1551">
        <v>0</v>
      </c>
      <c r="K551" s="573">
        <v>0</v>
      </c>
      <c r="L551" s="1341">
        <f t="shared" si="116"/>
        <v>0</v>
      </c>
      <c r="M551" s="7">
        <f t="shared" si="122"/>
      </c>
      <c r="N551" s="513"/>
    </row>
    <row r="552" spans="1:14" ht="31.5">
      <c r="A552" s="44">
        <v>459</v>
      </c>
      <c r="B552" s="149"/>
      <c r="C552" s="156">
        <v>9324</v>
      </c>
      <c r="D552" s="622" t="s">
        <v>27</v>
      </c>
      <c r="E552" s="1341">
        <f t="shared" si="124"/>
        <v>0</v>
      </c>
      <c r="F552" s="1551">
        <v>0</v>
      </c>
      <c r="G552" s="1551">
        <v>0</v>
      </c>
      <c r="H552" s="573">
        <v>0</v>
      </c>
      <c r="I552" s="1551">
        <v>0</v>
      </c>
      <c r="J552" s="1551">
        <v>0</v>
      </c>
      <c r="K552" s="573">
        <v>0</v>
      </c>
      <c r="L552" s="1341">
        <f t="shared" si="116"/>
        <v>0</v>
      </c>
      <c r="M552" s="7">
        <f t="shared" si="122"/>
      </c>
      <c r="N552" s="513"/>
    </row>
    <row r="553" spans="1:14" ht="18.75" customHeight="1">
      <c r="A553" s="44">
        <v>460</v>
      </c>
      <c r="B553" s="149"/>
      <c r="C553" s="156">
        <v>9325</v>
      </c>
      <c r="D553" s="622" t="s">
        <v>28</v>
      </c>
      <c r="E553" s="1341">
        <f t="shared" si="124"/>
        <v>0</v>
      </c>
      <c r="F553" s="1551">
        <v>0</v>
      </c>
      <c r="G553" s="1551">
        <v>0</v>
      </c>
      <c r="H553" s="573">
        <v>0</v>
      </c>
      <c r="I553" s="1551">
        <v>0</v>
      </c>
      <c r="J553" s="1551">
        <v>0</v>
      </c>
      <c r="K553" s="573">
        <v>0</v>
      </c>
      <c r="L553" s="1341">
        <f t="shared" si="116"/>
        <v>0</v>
      </c>
      <c r="M553" s="7">
        <f t="shared" si="122"/>
      </c>
      <c r="N553" s="513"/>
    </row>
    <row r="554" spans="1:14" ht="18.75" customHeight="1">
      <c r="A554" s="44">
        <v>461</v>
      </c>
      <c r="B554" s="149"/>
      <c r="C554" s="156">
        <v>9326</v>
      </c>
      <c r="D554" s="622" t="s">
        <v>29</v>
      </c>
      <c r="E554" s="1341">
        <f t="shared" si="124"/>
        <v>0</v>
      </c>
      <c r="F554" s="1551">
        <v>0</v>
      </c>
      <c r="G554" s="1551">
        <v>0</v>
      </c>
      <c r="H554" s="573">
        <v>0</v>
      </c>
      <c r="I554" s="1551">
        <v>0</v>
      </c>
      <c r="J554" s="1551">
        <v>0</v>
      </c>
      <c r="K554" s="573">
        <v>0</v>
      </c>
      <c r="L554" s="1341">
        <f t="shared" si="116"/>
        <v>0</v>
      </c>
      <c r="M554" s="7">
        <f t="shared" si="122"/>
      </c>
      <c r="N554" s="513"/>
    </row>
    <row r="555" spans="1:14" ht="30.75" customHeight="1">
      <c r="A555" s="36"/>
      <c r="B555" s="149"/>
      <c r="C555" s="156">
        <v>9327</v>
      </c>
      <c r="D555" s="622" t="s">
        <v>30</v>
      </c>
      <c r="E555" s="1341">
        <f t="shared" si="124"/>
        <v>0</v>
      </c>
      <c r="F555" s="1551">
        <v>0</v>
      </c>
      <c r="G555" s="1551">
        <v>0</v>
      </c>
      <c r="H555" s="573">
        <v>0</v>
      </c>
      <c r="I555" s="1551">
        <v>0</v>
      </c>
      <c r="J555" s="1551">
        <v>0</v>
      </c>
      <c r="K555" s="573">
        <v>0</v>
      </c>
      <c r="L555" s="1341">
        <f t="shared" si="116"/>
        <v>0</v>
      </c>
      <c r="M555" s="7">
        <f t="shared" si="122"/>
      </c>
      <c r="N555" s="513"/>
    </row>
    <row r="556" spans="1:14" ht="18.75" customHeight="1">
      <c r="A556" s="36"/>
      <c r="B556" s="149"/>
      <c r="C556" s="442">
        <v>9328</v>
      </c>
      <c r="D556" s="623" t="s">
        <v>31</v>
      </c>
      <c r="E556" s="1339">
        <f t="shared" si="124"/>
        <v>0</v>
      </c>
      <c r="F556" s="1565">
        <v>0</v>
      </c>
      <c r="G556" s="1566">
        <v>0</v>
      </c>
      <c r="H556" s="1567">
        <v>0</v>
      </c>
      <c r="I556" s="1566">
        <v>0</v>
      </c>
      <c r="J556" s="1566">
        <v>0</v>
      </c>
      <c r="K556" s="1567">
        <v>0</v>
      </c>
      <c r="L556" s="1339">
        <f t="shared" si="116"/>
        <v>0</v>
      </c>
      <c r="M556" s="7">
        <f t="shared" si="122"/>
      </c>
      <c r="N556" s="513"/>
    </row>
    <row r="557" spans="1:14" ht="30">
      <c r="A557" s="44">
        <v>462</v>
      </c>
      <c r="B557" s="149"/>
      <c r="C557" s="463">
        <v>9330</v>
      </c>
      <c r="D557" s="609" t="s">
        <v>32</v>
      </c>
      <c r="E557" s="1354">
        <f t="shared" si="124"/>
        <v>0</v>
      </c>
      <c r="F557" s="624"/>
      <c r="G557" s="625"/>
      <c r="H557" s="1564">
        <v>0</v>
      </c>
      <c r="I557" s="624"/>
      <c r="J557" s="625"/>
      <c r="K557" s="1564">
        <v>0</v>
      </c>
      <c r="L557" s="1354">
        <f t="shared" si="116"/>
        <v>0</v>
      </c>
      <c r="M557" s="7">
        <f t="shared" si="122"/>
      </c>
      <c r="N557" s="513"/>
    </row>
    <row r="558" spans="1:14" ht="31.5">
      <c r="A558" s="36"/>
      <c r="B558" s="149"/>
      <c r="C558" s="447">
        <v>9336</v>
      </c>
      <c r="D558" s="621" t="s">
        <v>154</v>
      </c>
      <c r="E558" s="1353">
        <f t="shared" si="124"/>
        <v>0</v>
      </c>
      <c r="F558" s="449"/>
      <c r="G558" s="450"/>
      <c r="H558" s="573">
        <v>0</v>
      </c>
      <c r="I558" s="449"/>
      <c r="J558" s="450"/>
      <c r="K558" s="573">
        <v>0</v>
      </c>
      <c r="L558" s="1353">
        <f t="shared" si="116"/>
        <v>0</v>
      </c>
      <c r="M558" s="7">
        <f t="shared" si="122"/>
      </c>
      <c r="N558" s="513"/>
    </row>
    <row r="559" spans="1:14" ht="31.5">
      <c r="A559" s="44">
        <v>462</v>
      </c>
      <c r="B559" s="149"/>
      <c r="C559" s="156">
        <v>9337</v>
      </c>
      <c r="D559" s="157" t="s">
        <v>155</v>
      </c>
      <c r="E559" s="1341">
        <f t="shared" si="124"/>
        <v>0</v>
      </c>
      <c r="F559" s="158"/>
      <c r="G559" s="159"/>
      <c r="H559" s="573">
        <v>0</v>
      </c>
      <c r="I559" s="158"/>
      <c r="J559" s="159"/>
      <c r="K559" s="573">
        <v>0</v>
      </c>
      <c r="L559" s="1341">
        <f t="shared" si="116"/>
        <v>0</v>
      </c>
      <c r="M559" s="7">
        <f t="shared" si="122"/>
      </c>
      <c r="N559" s="513"/>
    </row>
    <row r="560" spans="1:14" ht="18.75" customHeight="1">
      <c r="A560" s="36"/>
      <c r="B560" s="149"/>
      <c r="C560" s="156">
        <v>9338</v>
      </c>
      <c r="D560" s="622" t="s">
        <v>156</v>
      </c>
      <c r="E560" s="1341">
        <f t="shared" si="124"/>
        <v>0</v>
      </c>
      <c r="F560" s="158"/>
      <c r="G560" s="159"/>
      <c r="H560" s="573">
        <v>0</v>
      </c>
      <c r="I560" s="158"/>
      <c r="J560" s="159"/>
      <c r="K560" s="573">
        <v>0</v>
      </c>
      <c r="L560" s="1341">
        <f t="shared" si="116"/>
        <v>0</v>
      </c>
      <c r="M560" s="7">
        <f t="shared" si="122"/>
      </c>
      <c r="N560" s="513"/>
    </row>
    <row r="561" spans="1:14" ht="18.75" customHeight="1">
      <c r="A561" s="44">
        <v>462</v>
      </c>
      <c r="B561" s="149"/>
      <c r="C561" s="442">
        <v>9339</v>
      </c>
      <c r="D561" s="443" t="s">
        <v>157</v>
      </c>
      <c r="E561" s="1339">
        <f t="shared" si="124"/>
        <v>0</v>
      </c>
      <c r="F561" s="444"/>
      <c r="G561" s="445"/>
      <c r="H561" s="585">
        <v>0</v>
      </c>
      <c r="I561" s="444"/>
      <c r="J561" s="445"/>
      <c r="K561" s="585">
        <v>0</v>
      </c>
      <c r="L561" s="1339">
        <f t="shared" si="116"/>
        <v>0</v>
      </c>
      <c r="M561" s="7">
        <f t="shared" si="122"/>
      </c>
      <c r="N561" s="513"/>
    </row>
    <row r="562" spans="1:14" ht="18.75" customHeight="1">
      <c r="A562" s="36"/>
      <c r="B562" s="149"/>
      <c r="C562" s="447">
        <v>9355</v>
      </c>
      <c r="D562" s="626" t="s">
        <v>158</v>
      </c>
      <c r="E562" s="1353">
        <f t="shared" si="124"/>
        <v>0</v>
      </c>
      <c r="F562" s="1551">
        <v>0</v>
      </c>
      <c r="G562" s="1551">
        <v>0</v>
      </c>
      <c r="H562" s="573">
        <v>0</v>
      </c>
      <c r="I562" s="1551">
        <v>0</v>
      </c>
      <c r="J562" s="1551">
        <v>0</v>
      </c>
      <c r="K562" s="573">
        <v>0</v>
      </c>
      <c r="L562" s="1353">
        <f t="shared" si="116"/>
        <v>0</v>
      </c>
      <c r="M562" s="7">
        <f t="shared" si="122"/>
      </c>
      <c r="N562" s="513"/>
    </row>
    <row r="563" spans="1:14" ht="18.75" customHeight="1">
      <c r="A563" s="44">
        <v>462</v>
      </c>
      <c r="B563" s="149"/>
      <c r="C563" s="442">
        <v>9356</v>
      </c>
      <c r="D563" s="627" t="s">
        <v>159</v>
      </c>
      <c r="E563" s="1339">
        <f t="shared" si="124"/>
        <v>0</v>
      </c>
      <c r="F563" s="1551">
        <v>0</v>
      </c>
      <c r="G563" s="1551">
        <v>0</v>
      </c>
      <c r="H563" s="585">
        <v>0</v>
      </c>
      <c r="I563" s="1551">
        <v>0</v>
      </c>
      <c r="J563" s="1551">
        <v>0</v>
      </c>
      <c r="K563" s="585">
        <v>0</v>
      </c>
      <c r="L563" s="1339">
        <f t="shared" si="116"/>
        <v>0</v>
      </c>
      <c r="M563" s="7">
        <f t="shared" si="122"/>
      </c>
      <c r="N563" s="513"/>
    </row>
    <row r="564" spans="1:14" ht="18.75" customHeight="1">
      <c r="A564" s="44">
        <v>462</v>
      </c>
      <c r="B564" s="149"/>
      <c r="C564" s="447">
        <v>9395</v>
      </c>
      <c r="D564" s="461" t="s">
        <v>160</v>
      </c>
      <c r="E564" s="1353">
        <f t="shared" si="124"/>
        <v>0</v>
      </c>
      <c r="F564" s="449"/>
      <c r="G564" s="450"/>
      <c r="H564" s="573">
        <v>0</v>
      </c>
      <c r="I564" s="449"/>
      <c r="J564" s="450"/>
      <c r="K564" s="573">
        <v>0</v>
      </c>
      <c r="L564" s="1353">
        <f t="shared" si="116"/>
        <v>0</v>
      </c>
      <c r="M564" s="7">
        <f t="shared" si="122"/>
      </c>
      <c r="N564" s="513"/>
    </row>
    <row r="565" spans="1:14" ht="18.75" customHeight="1">
      <c r="A565" s="36">
        <v>465</v>
      </c>
      <c r="B565" s="149"/>
      <c r="C565" s="179">
        <v>9396</v>
      </c>
      <c r="D565" s="628" t="s">
        <v>161</v>
      </c>
      <c r="E565" s="1342">
        <f t="shared" si="124"/>
        <v>0</v>
      </c>
      <c r="F565" s="173"/>
      <c r="G565" s="174"/>
      <c r="H565" s="574">
        <v>0</v>
      </c>
      <c r="I565" s="173"/>
      <c r="J565" s="174"/>
      <c r="K565" s="574">
        <v>0</v>
      </c>
      <c r="L565" s="1342">
        <f t="shared" si="116"/>
        <v>0</v>
      </c>
      <c r="M565" s="7">
        <f t="shared" si="122"/>
      </c>
      <c r="N565" s="513"/>
    </row>
    <row r="566" spans="1:14" s="15" customFormat="1" ht="18" customHeight="1">
      <c r="A566" s="39">
        <v>470</v>
      </c>
      <c r="B566" s="565">
        <v>9500</v>
      </c>
      <c r="C566" s="1764" t="s">
        <v>162</v>
      </c>
      <c r="D566" s="1764"/>
      <c r="E566" s="566">
        <f aca="true" t="shared" si="128" ref="E566:L566">SUM(E567:E585)</f>
        <v>0</v>
      </c>
      <c r="F566" s="575">
        <f t="shared" si="128"/>
        <v>0</v>
      </c>
      <c r="G566" s="568">
        <f t="shared" si="128"/>
        <v>0</v>
      </c>
      <c r="H566" s="569">
        <f>SUM(H567:H585)</f>
        <v>0</v>
      </c>
      <c r="I566" s="575">
        <f t="shared" si="128"/>
        <v>0</v>
      </c>
      <c r="J566" s="568">
        <f t="shared" si="128"/>
        <v>0</v>
      </c>
      <c r="K566" s="569">
        <f t="shared" si="128"/>
        <v>0</v>
      </c>
      <c r="L566" s="566">
        <f t="shared" si="128"/>
        <v>0</v>
      </c>
      <c r="M566" s="7">
        <f t="shared" si="122"/>
      </c>
      <c r="N566" s="513"/>
    </row>
    <row r="567" spans="1:14" ht="18.75" customHeight="1">
      <c r="A567" s="36">
        <v>475</v>
      </c>
      <c r="B567" s="149"/>
      <c r="C567" s="150">
        <v>9501</v>
      </c>
      <c r="D567" s="187" t="s">
        <v>33</v>
      </c>
      <c r="E567" s="1333">
        <f t="shared" si="124"/>
        <v>0</v>
      </c>
      <c r="F567" s="152"/>
      <c r="G567" s="153"/>
      <c r="H567" s="572">
        <v>0</v>
      </c>
      <c r="I567" s="152"/>
      <c r="J567" s="153">
        <v>8858</v>
      </c>
      <c r="K567" s="572">
        <v>0</v>
      </c>
      <c r="L567" s="1333">
        <f t="shared" si="116"/>
        <v>8858</v>
      </c>
      <c r="M567" s="7">
        <f t="shared" si="122"/>
        <v>1</v>
      </c>
      <c r="N567" s="513"/>
    </row>
    <row r="568" spans="1:14" ht="18.75" customHeight="1">
      <c r="A568" s="36">
        <v>480</v>
      </c>
      <c r="B568" s="149"/>
      <c r="C568" s="156">
        <v>9502</v>
      </c>
      <c r="D568" s="592" t="s">
        <v>34</v>
      </c>
      <c r="E568" s="1334">
        <f t="shared" si="124"/>
        <v>0</v>
      </c>
      <c r="F568" s="158"/>
      <c r="G568" s="159"/>
      <c r="H568" s="573">
        <v>0</v>
      </c>
      <c r="I568" s="158"/>
      <c r="J568" s="159"/>
      <c r="K568" s="573">
        <v>0</v>
      </c>
      <c r="L568" s="1334">
        <f aca="true" t="shared" si="129" ref="L568:L585">I568+J568+K568</f>
        <v>0</v>
      </c>
      <c r="M568" s="7">
        <f t="shared" si="122"/>
      </c>
      <c r="N568" s="513"/>
    </row>
    <row r="569" spans="1:14" ht="18.75" customHeight="1">
      <c r="A569" s="36">
        <v>485</v>
      </c>
      <c r="B569" s="149"/>
      <c r="C569" s="156">
        <v>9503</v>
      </c>
      <c r="D569" s="592" t="s">
        <v>75</v>
      </c>
      <c r="E569" s="1334">
        <f t="shared" si="124"/>
        <v>0</v>
      </c>
      <c r="F569" s="158"/>
      <c r="G569" s="159"/>
      <c r="H569" s="573">
        <v>0</v>
      </c>
      <c r="I569" s="158"/>
      <c r="J569" s="159"/>
      <c r="K569" s="573">
        <v>0</v>
      </c>
      <c r="L569" s="1334">
        <f t="shared" si="129"/>
        <v>0</v>
      </c>
      <c r="M569" s="7">
        <f t="shared" si="122"/>
      </c>
      <c r="N569" s="513"/>
    </row>
    <row r="570" spans="1:14" ht="18.75" customHeight="1">
      <c r="A570" s="36">
        <v>490</v>
      </c>
      <c r="B570" s="149"/>
      <c r="C570" s="156">
        <v>9504</v>
      </c>
      <c r="D570" s="592" t="s">
        <v>76</v>
      </c>
      <c r="E570" s="1334">
        <f t="shared" si="124"/>
        <v>0</v>
      </c>
      <c r="F570" s="158"/>
      <c r="G570" s="159"/>
      <c r="H570" s="573">
        <v>0</v>
      </c>
      <c r="I570" s="158"/>
      <c r="J570" s="159"/>
      <c r="K570" s="573">
        <v>0</v>
      </c>
      <c r="L570" s="1334">
        <f t="shared" si="129"/>
        <v>0</v>
      </c>
      <c r="M570" s="7">
        <f t="shared" si="122"/>
      </c>
      <c r="N570" s="513"/>
    </row>
    <row r="571" spans="1:14" ht="18.75" customHeight="1">
      <c r="A571" s="36">
        <v>495</v>
      </c>
      <c r="B571" s="149"/>
      <c r="C571" s="156">
        <v>9505</v>
      </c>
      <c r="D571" s="592" t="s">
        <v>35</v>
      </c>
      <c r="E571" s="1334">
        <f t="shared" si="124"/>
        <v>0</v>
      </c>
      <c r="F571" s="158"/>
      <c r="G571" s="159"/>
      <c r="H571" s="573">
        <v>0</v>
      </c>
      <c r="I571" s="158"/>
      <c r="J571" s="159"/>
      <c r="K571" s="573">
        <v>0</v>
      </c>
      <c r="L571" s="1334">
        <f t="shared" si="129"/>
        <v>0</v>
      </c>
      <c r="M571" s="7">
        <f t="shared" si="122"/>
      </c>
      <c r="N571" s="513"/>
    </row>
    <row r="572" spans="1:14" ht="18.75" customHeight="1">
      <c r="A572" s="36">
        <v>500</v>
      </c>
      <c r="B572" s="149"/>
      <c r="C572" s="156">
        <v>9506</v>
      </c>
      <c r="D572" s="592" t="s">
        <v>36</v>
      </c>
      <c r="E572" s="1337">
        <f t="shared" si="124"/>
        <v>0</v>
      </c>
      <c r="F572" s="158"/>
      <c r="G572" s="159"/>
      <c r="H572" s="574">
        <v>0</v>
      </c>
      <c r="I572" s="158"/>
      <c r="J572" s="159"/>
      <c r="K572" s="574">
        <v>0</v>
      </c>
      <c r="L572" s="1337">
        <f t="shared" si="129"/>
        <v>0</v>
      </c>
      <c r="M572" s="7">
        <f t="shared" si="122"/>
      </c>
      <c r="N572" s="513"/>
    </row>
    <row r="573" spans="1:14" ht="18.75" customHeight="1">
      <c r="A573" s="36">
        <v>505</v>
      </c>
      <c r="B573" s="149"/>
      <c r="C573" s="156">
        <v>9507</v>
      </c>
      <c r="D573" s="592" t="s">
        <v>37</v>
      </c>
      <c r="E573" s="1347">
        <f t="shared" si="124"/>
        <v>0</v>
      </c>
      <c r="F573" s="152"/>
      <c r="G573" s="153"/>
      <c r="H573" s="1568">
        <v>0</v>
      </c>
      <c r="I573" s="152"/>
      <c r="J573" s="153">
        <v>-8858</v>
      </c>
      <c r="K573" s="1568">
        <v>0</v>
      </c>
      <c r="L573" s="1347">
        <f t="shared" si="129"/>
        <v>-8858</v>
      </c>
      <c r="M573" s="7">
        <f t="shared" si="122"/>
        <v>1</v>
      </c>
      <c r="N573" s="513"/>
    </row>
    <row r="574" spans="1:14" ht="18.75" customHeight="1">
      <c r="A574" s="36">
        <v>510</v>
      </c>
      <c r="B574" s="149"/>
      <c r="C574" s="156">
        <v>9508</v>
      </c>
      <c r="D574" s="592" t="s">
        <v>38</v>
      </c>
      <c r="E574" s="1334">
        <f t="shared" si="124"/>
        <v>0</v>
      </c>
      <c r="F574" s="158"/>
      <c r="G574" s="159"/>
      <c r="H574" s="573">
        <v>0</v>
      </c>
      <c r="I574" s="158"/>
      <c r="J574" s="159"/>
      <c r="K574" s="573">
        <v>0</v>
      </c>
      <c r="L574" s="1334">
        <f t="shared" si="129"/>
        <v>0</v>
      </c>
      <c r="M574" s="7">
        <f t="shared" si="122"/>
      </c>
      <c r="N574" s="513"/>
    </row>
    <row r="575" spans="1:14" ht="18.75" customHeight="1">
      <c r="A575" s="36">
        <v>515</v>
      </c>
      <c r="B575" s="149"/>
      <c r="C575" s="156">
        <v>9509</v>
      </c>
      <c r="D575" s="592" t="s">
        <v>77</v>
      </c>
      <c r="E575" s="1334">
        <f t="shared" si="124"/>
        <v>0</v>
      </c>
      <c r="F575" s="158"/>
      <c r="G575" s="159"/>
      <c r="H575" s="573">
        <v>0</v>
      </c>
      <c r="I575" s="158"/>
      <c r="J575" s="159"/>
      <c r="K575" s="573">
        <v>0</v>
      </c>
      <c r="L575" s="1334">
        <f t="shared" si="129"/>
        <v>0</v>
      </c>
      <c r="M575" s="7">
        <f t="shared" si="122"/>
      </c>
      <c r="N575" s="513"/>
    </row>
    <row r="576" spans="1:14" ht="18.75" customHeight="1">
      <c r="A576" s="36">
        <v>520</v>
      </c>
      <c r="B576" s="149"/>
      <c r="C576" s="156">
        <v>9510</v>
      </c>
      <c r="D576" s="592" t="s">
        <v>78</v>
      </c>
      <c r="E576" s="1334">
        <f t="shared" si="124"/>
        <v>0</v>
      </c>
      <c r="F576" s="158"/>
      <c r="G576" s="159"/>
      <c r="H576" s="573">
        <v>0</v>
      </c>
      <c r="I576" s="158"/>
      <c r="J576" s="159"/>
      <c r="K576" s="573">
        <v>0</v>
      </c>
      <c r="L576" s="1334">
        <f t="shared" si="129"/>
        <v>0</v>
      </c>
      <c r="M576" s="7">
        <f t="shared" si="122"/>
      </c>
      <c r="N576" s="513"/>
    </row>
    <row r="577" spans="1:14" ht="18.75" customHeight="1">
      <c r="A577" s="36">
        <v>525</v>
      </c>
      <c r="B577" s="149"/>
      <c r="C577" s="156">
        <v>9511</v>
      </c>
      <c r="D577" s="592" t="s">
        <v>39</v>
      </c>
      <c r="E577" s="1334">
        <f t="shared" si="124"/>
        <v>0</v>
      </c>
      <c r="F577" s="158"/>
      <c r="G577" s="159"/>
      <c r="H577" s="573">
        <v>0</v>
      </c>
      <c r="I577" s="158"/>
      <c r="J577" s="159"/>
      <c r="K577" s="573">
        <v>0</v>
      </c>
      <c r="L577" s="1334">
        <f t="shared" si="129"/>
        <v>0</v>
      </c>
      <c r="M577" s="7">
        <f t="shared" si="122"/>
      </c>
      <c r="N577" s="513"/>
    </row>
    <row r="578" spans="1:14" ht="18.75" customHeight="1">
      <c r="A578" s="36">
        <v>530</v>
      </c>
      <c r="B578" s="149"/>
      <c r="C578" s="156">
        <v>9512</v>
      </c>
      <c r="D578" s="592" t="s">
        <v>40</v>
      </c>
      <c r="E578" s="1334">
        <f t="shared" si="124"/>
        <v>0</v>
      </c>
      <c r="F578" s="158"/>
      <c r="G578" s="159"/>
      <c r="H578" s="573">
        <v>0</v>
      </c>
      <c r="I578" s="158"/>
      <c r="J578" s="159"/>
      <c r="K578" s="573">
        <v>0</v>
      </c>
      <c r="L578" s="1334">
        <f t="shared" si="129"/>
        <v>0</v>
      </c>
      <c r="M578" s="7">
        <f t="shared" si="122"/>
      </c>
      <c r="N578" s="513"/>
    </row>
    <row r="579" spans="1:14" ht="18.75" customHeight="1">
      <c r="A579" s="36">
        <v>535</v>
      </c>
      <c r="B579" s="149"/>
      <c r="C579" s="162">
        <v>9513</v>
      </c>
      <c r="D579" s="182" t="s">
        <v>41</v>
      </c>
      <c r="E579" s="1349">
        <f>F579+G579+H579</f>
        <v>0</v>
      </c>
      <c r="F579" s="165"/>
      <c r="G579" s="165"/>
      <c r="H579" s="573">
        <v>0</v>
      </c>
      <c r="I579" s="165"/>
      <c r="J579" s="165"/>
      <c r="K579" s="573">
        <v>0</v>
      </c>
      <c r="L579" s="1349">
        <f t="shared" si="129"/>
        <v>0</v>
      </c>
      <c r="M579" s="7">
        <f t="shared" si="122"/>
      </c>
      <c r="N579" s="513"/>
    </row>
    <row r="580" spans="1:14" ht="31.5">
      <c r="A580" s="36">
        <v>540</v>
      </c>
      <c r="B580" s="149"/>
      <c r="C580" s="586">
        <v>9514</v>
      </c>
      <c r="D580" s="601" t="s">
        <v>42</v>
      </c>
      <c r="E580" s="1350">
        <f t="shared" si="124"/>
        <v>0</v>
      </c>
      <c r="F580" s="589"/>
      <c r="G580" s="589"/>
      <c r="H580" s="590">
        <v>0</v>
      </c>
      <c r="I580" s="589"/>
      <c r="J580" s="589"/>
      <c r="K580" s="590">
        <v>0</v>
      </c>
      <c r="L580" s="1350">
        <f t="shared" si="129"/>
        <v>0</v>
      </c>
      <c r="M580" s="7">
        <f t="shared" si="122"/>
      </c>
      <c r="N580" s="513"/>
    </row>
    <row r="581" spans="1:14" ht="27.75" customHeight="1">
      <c r="A581" s="36">
        <v>545</v>
      </c>
      <c r="B581" s="629"/>
      <c r="C581" s="630">
        <v>9521</v>
      </c>
      <c r="D581" s="461" t="s">
        <v>163</v>
      </c>
      <c r="E581" s="1336">
        <f>F581+G581+H581</f>
        <v>0</v>
      </c>
      <c r="F581" s="450"/>
      <c r="G581" s="450"/>
      <c r="H581" s="573">
        <v>0</v>
      </c>
      <c r="I581" s="450"/>
      <c r="J581" s="450"/>
      <c r="K581" s="573">
        <v>0</v>
      </c>
      <c r="L581" s="1336">
        <f t="shared" si="129"/>
        <v>0</v>
      </c>
      <c r="M581" s="7">
        <f t="shared" si="122"/>
      </c>
      <c r="N581" s="513"/>
    </row>
    <row r="582" spans="1:14" ht="18.75" customHeight="1">
      <c r="A582" s="36">
        <v>550</v>
      </c>
      <c r="B582" s="149"/>
      <c r="C582" s="156">
        <v>9522</v>
      </c>
      <c r="D582" s="631" t="s">
        <v>164</v>
      </c>
      <c r="E582" s="1334">
        <f t="shared" si="124"/>
        <v>0</v>
      </c>
      <c r="F582" s="158"/>
      <c r="G582" s="159"/>
      <c r="H582" s="573">
        <v>0</v>
      </c>
      <c r="I582" s="158"/>
      <c r="J582" s="159"/>
      <c r="K582" s="573">
        <v>0</v>
      </c>
      <c r="L582" s="1334">
        <f t="shared" si="129"/>
        <v>0</v>
      </c>
      <c r="M582" s="7">
        <f t="shared" si="122"/>
      </c>
      <c r="N582" s="513"/>
    </row>
    <row r="583" spans="1:14" ht="18.75" customHeight="1">
      <c r="A583" s="36">
        <v>555</v>
      </c>
      <c r="B583" s="149"/>
      <c r="C583" s="156">
        <v>9528</v>
      </c>
      <c r="D583" s="631" t="s">
        <v>165</v>
      </c>
      <c r="E583" s="1334">
        <f t="shared" si="124"/>
        <v>0</v>
      </c>
      <c r="F583" s="158"/>
      <c r="G583" s="159"/>
      <c r="H583" s="573">
        <v>0</v>
      </c>
      <c r="I583" s="158"/>
      <c r="J583" s="159"/>
      <c r="K583" s="573">
        <v>0</v>
      </c>
      <c r="L583" s="1334">
        <f t="shared" si="129"/>
        <v>0</v>
      </c>
      <c r="M583" s="7">
        <f t="shared" si="122"/>
      </c>
      <c r="N583" s="513"/>
    </row>
    <row r="584" spans="1:14" ht="18.75" customHeight="1">
      <c r="A584" s="36">
        <v>560</v>
      </c>
      <c r="B584" s="149"/>
      <c r="C584" s="442">
        <v>9529</v>
      </c>
      <c r="D584" s="627" t="s">
        <v>166</v>
      </c>
      <c r="E584" s="1335">
        <f t="shared" si="124"/>
        <v>0</v>
      </c>
      <c r="F584" s="445"/>
      <c r="G584" s="445"/>
      <c r="H584" s="585">
        <v>0</v>
      </c>
      <c r="I584" s="445"/>
      <c r="J584" s="445"/>
      <c r="K584" s="585">
        <v>0</v>
      </c>
      <c r="L584" s="1335">
        <f t="shared" si="129"/>
        <v>0</v>
      </c>
      <c r="M584" s="7">
        <f t="shared" si="122"/>
      </c>
      <c r="N584" s="513"/>
    </row>
    <row r="585" spans="1:14" ht="30">
      <c r="A585" s="36">
        <v>561</v>
      </c>
      <c r="B585" s="149"/>
      <c r="C585" s="463">
        <v>9549</v>
      </c>
      <c r="D585" s="632" t="s">
        <v>43</v>
      </c>
      <c r="E585" s="1355">
        <f t="shared" si="124"/>
        <v>0</v>
      </c>
      <c r="F585" s="158"/>
      <c r="G585" s="625"/>
      <c r="H585" s="573">
        <v>0</v>
      </c>
      <c r="I585" s="158"/>
      <c r="J585" s="625"/>
      <c r="K585" s="573">
        <v>0</v>
      </c>
      <c r="L585" s="1355">
        <f t="shared" si="129"/>
        <v>0</v>
      </c>
      <c r="M585" s="7">
        <f t="shared" si="122"/>
      </c>
      <c r="N585" s="513"/>
    </row>
    <row r="586" spans="1:14" s="15" customFormat="1" ht="18.75" customHeight="1">
      <c r="A586" s="39">
        <v>565</v>
      </c>
      <c r="B586" s="565">
        <v>9600</v>
      </c>
      <c r="C586" s="1764" t="s">
        <v>167</v>
      </c>
      <c r="D586" s="1765"/>
      <c r="E586" s="566">
        <f aca="true" t="shared" si="130" ref="E586:L586">SUM(E587:E590)</f>
        <v>0</v>
      </c>
      <c r="F586" s="575">
        <f t="shared" si="130"/>
        <v>0</v>
      </c>
      <c r="G586" s="568">
        <f t="shared" si="130"/>
        <v>0</v>
      </c>
      <c r="H586" s="569">
        <f>SUM(H587:H590)</f>
        <v>0</v>
      </c>
      <c r="I586" s="575">
        <f t="shared" si="130"/>
        <v>0</v>
      </c>
      <c r="J586" s="568">
        <f t="shared" si="130"/>
        <v>0</v>
      </c>
      <c r="K586" s="569">
        <f t="shared" si="130"/>
        <v>0</v>
      </c>
      <c r="L586" s="566">
        <f t="shared" si="130"/>
        <v>0</v>
      </c>
      <c r="M586" s="7">
        <f t="shared" si="122"/>
      </c>
      <c r="N586" s="513"/>
    </row>
    <row r="587" spans="1:14" s="17" customFormat="1" ht="31.5" customHeight="1">
      <c r="A587" s="43">
        <v>566</v>
      </c>
      <c r="B587" s="181"/>
      <c r="C587" s="474">
        <v>9601</v>
      </c>
      <c r="D587" s="633" t="s">
        <v>168</v>
      </c>
      <c r="E587" s="1333">
        <f t="shared" si="124"/>
        <v>0</v>
      </c>
      <c r="F587" s="1551">
        <v>0</v>
      </c>
      <c r="G587" s="1551">
        <v>0</v>
      </c>
      <c r="H587" s="572">
        <v>0</v>
      </c>
      <c r="I587" s="1551">
        <v>0</v>
      </c>
      <c r="J587" s="1551">
        <v>0</v>
      </c>
      <c r="K587" s="572">
        <v>0</v>
      </c>
      <c r="L587" s="1333">
        <f>I587+J587+K587</f>
        <v>0</v>
      </c>
      <c r="M587" s="7">
        <f t="shared" si="122"/>
      </c>
      <c r="N587" s="513"/>
    </row>
    <row r="588" spans="1:14" s="17" customFormat="1" ht="36" customHeight="1">
      <c r="A588" s="43">
        <v>567</v>
      </c>
      <c r="B588" s="181"/>
      <c r="C588" s="619">
        <v>9603</v>
      </c>
      <c r="D588" s="634" t="s">
        <v>169</v>
      </c>
      <c r="E588" s="1335">
        <f t="shared" si="124"/>
        <v>0</v>
      </c>
      <c r="F588" s="1551">
        <v>0</v>
      </c>
      <c r="G588" s="1551">
        <v>0</v>
      </c>
      <c r="H588" s="573">
        <v>0</v>
      </c>
      <c r="I588" s="1551">
        <v>0</v>
      </c>
      <c r="J588" s="1551">
        <v>0</v>
      </c>
      <c r="K588" s="573">
        <v>0</v>
      </c>
      <c r="L588" s="1335">
        <f>I588+J588+K588</f>
        <v>0</v>
      </c>
      <c r="M588" s="7">
        <f t="shared" si="122"/>
      </c>
      <c r="N588" s="513"/>
    </row>
    <row r="589" spans="1:14" s="17" customFormat="1" ht="30.75" customHeight="1">
      <c r="A589" s="43">
        <v>568</v>
      </c>
      <c r="B589" s="181"/>
      <c r="C589" s="447">
        <v>9607</v>
      </c>
      <c r="D589" s="635" t="s">
        <v>170</v>
      </c>
      <c r="E589" s="1336">
        <f t="shared" si="124"/>
        <v>0</v>
      </c>
      <c r="F589" s="1551">
        <v>0</v>
      </c>
      <c r="G589" s="1551">
        <v>0</v>
      </c>
      <c r="H589" s="573">
        <v>0</v>
      </c>
      <c r="I589" s="1551">
        <v>0</v>
      </c>
      <c r="J589" s="1551">
        <v>0</v>
      </c>
      <c r="K589" s="573">
        <v>0</v>
      </c>
      <c r="L589" s="1336">
        <f>I589+J589+K589</f>
        <v>0</v>
      </c>
      <c r="M589" s="7">
        <f aca="true" t="shared" si="131" ref="M589:M596">(IF($E589&lt;&gt;0,$M$2,IF($L589&lt;&gt;0,$M$2,"")))</f>
      </c>
      <c r="N589" s="513"/>
    </row>
    <row r="590" spans="1:14" s="17" customFormat="1" ht="18.75" customHeight="1">
      <c r="A590" s="43">
        <v>569</v>
      </c>
      <c r="B590" s="181"/>
      <c r="C590" s="476">
        <v>9609</v>
      </c>
      <c r="D590" s="636" t="s">
        <v>171</v>
      </c>
      <c r="E590" s="1337">
        <f t="shared" si="124"/>
        <v>0</v>
      </c>
      <c r="F590" s="1551">
        <v>0</v>
      </c>
      <c r="G590" s="1551">
        <v>0</v>
      </c>
      <c r="H590" s="574">
        <v>0</v>
      </c>
      <c r="I590" s="1551">
        <v>0</v>
      </c>
      <c r="J590" s="1551">
        <v>0</v>
      </c>
      <c r="K590" s="574">
        <v>0</v>
      </c>
      <c r="L590" s="1337">
        <f>I590+J590+K590</f>
        <v>0</v>
      </c>
      <c r="M590" s="7">
        <f t="shared" si="131"/>
      </c>
      <c r="N590" s="513"/>
    </row>
    <row r="591" spans="1:14" s="15" customFormat="1" ht="18" customHeight="1">
      <c r="A591" s="39">
        <v>575</v>
      </c>
      <c r="B591" s="565">
        <v>9800</v>
      </c>
      <c r="C591" s="1764" t="s">
        <v>44</v>
      </c>
      <c r="D591" s="1765"/>
      <c r="E591" s="566">
        <f aca="true" t="shared" si="132" ref="E591:L591">SUM(E592:E596)</f>
        <v>0</v>
      </c>
      <c r="F591" s="575">
        <f t="shared" si="132"/>
        <v>0</v>
      </c>
      <c r="G591" s="568">
        <f t="shared" si="132"/>
        <v>0</v>
      </c>
      <c r="H591" s="569">
        <f>SUM(H592:H596)</f>
        <v>0</v>
      </c>
      <c r="I591" s="575">
        <f t="shared" si="132"/>
        <v>0</v>
      </c>
      <c r="J591" s="568">
        <f t="shared" si="132"/>
        <v>0</v>
      </c>
      <c r="K591" s="569">
        <f t="shared" si="132"/>
        <v>0</v>
      </c>
      <c r="L591" s="566">
        <f t="shared" si="132"/>
        <v>0</v>
      </c>
      <c r="M591" s="7">
        <f t="shared" si="131"/>
      </c>
      <c r="N591" s="513"/>
    </row>
    <row r="592" spans="1:14" ht="18.75" customHeight="1">
      <c r="A592" s="36">
        <v>580</v>
      </c>
      <c r="B592" s="570"/>
      <c r="C592" s="150">
        <v>9810</v>
      </c>
      <c r="D592" s="187" t="s">
        <v>21</v>
      </c>
      <c r="E592" s="637">
        <f t="shared" si="124"/>
        <v>0</v>
      </c>
      <c r="F592" s="152"/>
      <c r="G592" s="153"/>
      <c r="H592" s="572">
        <v>0</v>
      </c>
      <c r="I592" s="152"/>
      <c r="J592" s="153"/>
      <c r="K592" s="572">
        <v>0</v>
      </c>
      <c r="L592" s="1333">
        <f>I592+J592+K592</f>
        <v>0</v>
      </c>
      <c r="M592" s="7">
        <f t="shared" si="131"/>
      </c>
      <c r="N592" s="513"/>
    </row>
    <row r="593" spans="1:14" ht="18.75" customHeight="1">
      <c r="A593" s="36">
        <v>585</v>
      </c>
      <c r="B593" s="570"/>
      <c r="C593" s="156">
        <v>9820</v>
      </c>
      <c r="D593" s="157" t="s">
        <v>22</v>
      </c>
      <c r="E593" s="638">
        <f t="shared" si="124"/>
        <v>0</v>
      </c>
      <c r="F593" s="158"/>
      <c r="G593" s="159"/>
      <c r="H593" s="573">
        <v>0</v>
      </c>
      <c r="I593" s="158"/>
      <c r="J593" s="159"/>
      <c r="K593" s="573">
        <v>0</v>
      </c>
      <c r="L593" s="1334">
        <f>I593+J593+K593</f>
        <v>0</v>
      </c>
      <c r="M593" s="7">
        <f t="shared" si="131"/>
      </c>
      <c r="N593" s="513"/>
    </row>
    <row r="594" spans="1:14" ht="18.75" customHeight="1">
      <c r="A594" s="36">
        <v>590</v>
      </c>
      <c r="B594" s="570"/>
      <c r="C594" s="156">
        <v>9830</v>
      </c>
      <c r="D594" s="157" t="s">
        <v>23</v>
      </c>
      <c r="E594" s="638">
        <f t="shared" si="124"/>
        <v>0</v>
      </c>
      <c r="F594" s="158"/>
      <c r="G594" s="159"/>
      <c r="H594" s="573">
        <v>0</v>
      </c>
      <c r="I594" s="158"/>
      <c r="J594" s="159"/>
      <c r="K594" s="573">
        <v>0</v>
      </c>
      <c r="L594" s="1334">
        <f>I594+J594+K594</f>
        <v>0</v>
      </c>
      <c r="M594" s="7">
        <f t="shared" si="131"/>
      </c>
      <c r="N594" s="513"/>
    </row>
    <row r="595" spans="1:14" ht="18.75" customHeight="1">
      <c r="A595" s="23">
        <v>600</v>
      </c>
      <c r="B595" s="570"/>
      <c r="C595" s="162">
        <v>9850</v>
      </c>
      <c r="D595" s="182" t="s">
        <v>24</v>
      </c>
      <c r="E595" s="639">
        <f t="shared" si="124"/>
        <v>0</v>
      </c>
      <c r="F595" s="164"/>
      <c r="G595" s="159"/>
      <c r="H595" s="585">
        <v>0</v>
      </c>
      <c r="I595" s="164"/>
      <c r="J595" s="159"/>
      <c r="K595" s="585">
        <v>0</v>
      </c>
      <c r="L595" s="1346">
        <f>I595+J595+K595</f>
        <v>0</v>
      </c>
      <c r="M595" s="7">
        <f t="shared" si="131"/>
      </c>
      <c r="N595" s="513"/>
    </row>
    <row r="596" spans="1:14" ht="33" customHeight="1">
      <c r="A596" s="23">
        <v>605</v>
      </c>
      <c r="B596" s="640"/>
      <c r="C596" s="641">
        <v>9890</v>
      </c>
      <c r="D596" s="642" t="s">
        <v>45</v>
      </c>
      <c r="E596" s="1356">
        <f>F596+G596+H596</f>
        <v>0</v>
      </c>
      <c r="F596" s="643">
        <v>0</v>
      </c>
      <c r="G596" s="644">
        <v>0</v>
      </c>
      <c r="H596" s="645">
        <v>0</v>
      </c>
      <c r="I596" s="1422">
        <v>0</v>
      </c>
      <c r="J596" s="1423">
        <v>0</v>
      </c>
      <c r="K596" s="646">
        <v>0</v>
      </c>
      <c r="L596" s="1356">
        <f>I596+J596+K596</f>
        <v>0</v>
      </c>
      <c r="M596" s="7">
        <f t="shared" si="131"/>
      </c>
      <c r="N596" s="513"/>
    </row>
    <row r="597" spans="1:14" ht="20.25" customHeight="1" thickBot="1">
      <c r="A597" s="23">
        <v>610</v>
      </c>
      <c r="B597" s="647" t="s">
        <v>118</v>
      </c>
      <c r="C597" s="648" t="s">
        <v>1080</v>
      </c>
      <c r="D597" s="649" t="s">
        <v>172</v>
      </c>
      <c r="E597" s="650">
        <f aca="true" t="shared" si="133" ref="E597:L597">SUM(E461,E465,E468,E471,E481,E497,E502,E503,E512,E516,E521,E478,E524,E531,E535,E536,E541,E544,E566,E586,E591)</f>
        <v>0</v>
      </c>
      <c r="F597" s="651">
        <f t="shared" si="133"/>
        <v>0</v>
      </c>
      <c r="G597" s="652">
        <f t="shared" si="133"/>
        <v>0</v>
      </c>
      <c r="H597" s="653">
        <f t="shared" si="133"/>
        <v>0</v>
      </c>
      <c r="I597" s="651">
        <f t="shared" si="133"/>
        <v>0</v>
      </c>
      <c r="J597" s="652">
        <f t="shared" si="133"/>
        <v>0</v>
      </c>
      <c r="K597" s="654">
        <f t="shared" si="133"/>
        <v>0</v>
      </c>
      <c r="L597" s="650">
        <f t="shared" si="133"/>
        <v>0</v>
      </c>
      <c r="M597" s="7">
        <v>1</v>
      </c>
      <c r="N597" s="513"/>
    </row>
    <row r="598" spans="1:14" ht="16.5" thickTop="1">
      <c r="A598" s="23"/>
      <c r="B598" s="228"/>
      <c r="C598" s="228"/>
      <c r="D598" s="548">
        <f>+IF(+SUM(E598:J598)=0,0,"Контрола: дефицит/излишък = финансиране с обратен знак (V. + VІ. = 0)")</f>
        <v>0</v>
      </c>
      <c r="E598" s="655">
        <f>E597+E445</f>
        <v>0</v>
      </c>
      <c r="F598" s="656"/>
      <c r="G598" s="656"/>
      <c r="H598" s="656"/>
      <c r="I598" s="655"/>
      <c r="J598" s="656"/>
      <c r="K598" s="656"/>
      <c r="L598" s="656">
        <f>L597+L445</f>
        <v>0</v>
      </c>
      <c r="M598" s="7">
        <v>1</v>
      </c>
      <c r="N598" s="513"/>
    </row>
    <row r="599" spans="1:14" ht="15">
      <c r="A599" s="23"/>
      <c r="B599" s="390"/>
      <c r="C599" s="541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3"/>
    </row>
    <row r="600" spans="1:14" ht="25.5" customHeight="1">
      <c r="A600" s="23"/>
      <c r="B600" s="390"/>
      <c r="C600" s="6"/>
      <c r="D600" s="229"/>
      <c r="E600" s="59"/>
      <c r="F600" s="59" t="s">
        <v>87</v>
      </c>
      <c r="G600" s="1783" t="s">
        <v>1021</v>
      </c>
      <c r="H600" s="1784"/>
      <c r="I600" s="1784"/>
      <c r="J600" s="1785"/>
      <c r="K600" s="103"/>
      <c r="L600" s="228"/>
      <c r="M600" s="7">
        <v>1</v>
      </c>
      <c r="N600" s="513"/>
    </row>
    <row r="601" spans="1:14" ht="18.75" customHeight="1">
      <c r="A601" s="23"/>
      <c r="B601" s="390"/>
      <c r="C601" s="541"/>
      <c r="D601" s="229"/>
      <c r="E601" s="228"/>
      <c r="F601" s="541"/>
      <c r="G601" s="1786" t="s">
        <v>88</v>
      </c>
      <c r="H601" s="1786"/>
      <c r="I601" s="1786"/>
      <c r="J601" s="1786"/>
      <c r="K601" s="103"/>
      <c r="L601" s="228"/>
      <c r="M601" s="7">
        <v>1</v>
      </c>
      <c r="N601" s="513"/>
    </row>
    <row r="602" spans="1:14" ht="6.75" customHeight="1">
      <c r="A602" s="23"/>
      <c r="B602" s="390"/>
      <c r="C602" s="541"/>
      <c r="D602" s="229"/>
      <c r="E602" s="228"/>
      <c r="F602" s="541"/>
      <c r="G602" s="218"/>
      <c r="H602" s="218"/>
      <c r="I602" s="218"/>
      <c r="J602" s="218"/>
      <c r="K602" s="103"/>
      <c r="L602" s="228"/>
      <c r="M602" s="7">
        <v>1</v>
      </c>
      <c r="N602" s="513"/>
    </row>
    <row r="603" spans="1:14" ht="25.5" customHeight="1">
      <c r="A603" s="23"/>
      <c r="B603" s="390"/>
      <c r="C603" s="657" t="s">
        <v>89</v>
      </c>
      <c r="D603" s="658" t="s">
        <v>1019</v>
      </c>
      <c r="E603" s="659"/>
      <c r="F603" s="218" t="s">
        <v>90</v>
      </c>
      <c r="G603" s="1770" t="s">
        <v>1022</v>
      </c>
      <c r="H603" s="1771"/>
      <c r="I603" s="1771"/>
      <c r="J603" s="1772"/>
      <c r="K603" s="103"/>
      <c r="L603" s="228"/>
      <c r="M603" s="7">
        <v>1</v>
      </c>
      <c r="N603" s="513"/>
    </row>
    <row r="604" spans="1:14" ht="21.75" customHeight="1">
      <c r="A604" s="23"/>
      <c r="B604" s="1787" t="s">
        <v>91</v>
      </c>
      <c r="C604" s="1788"/>
      <c r="D604" s="660" t="s">
        <v>92</v>
      </c>
      <c r="E604" s="661"/>
      <c r="F604" s="662"/>
      <c r="G604" s="1786" t="s">
        <v>88</v>
      </c>
      <c r="H604" s="1786"/>
      <c r="I604" s="1786"/>
      <c r="J604" s="1786"/>
      <c r="K604" s="103"/>
      <c r="L604" s="228"/>
      <c r="M604" s="7">
        <v>1</v>
      </c>
      <c r="N604" s="513"/>
    </row>
    <row r="605" spans="1:14" ht="24.75" customHeight="1">
      <c r="A605" s="36"/>
      <c r="B605" s="1789" t="s">
        <v>1020</v>
      </c>
      <c r="C605" s="1790"/>
      <c r="D605" s="663" t="s">
        <v>93</v>
      </c>
      <c r="E605" s="664"/>
      <c r="F605" s="665"/>
      <c r="G605" s="666" t="s">
        <v>94</v>
      </c>
      <c r="H605" s="1776"/>
      <c r="I605" s="1777"/>
      <c r="J605" s="1778"/>
      <c r="K605" s="103"/>
      <c r="L605" s="228"/>
      <c r="M605" s="7">
        <v>1</v>
      </c>
      <c r="N605" s="513"/>
    </row>
    <row r="606" spans="1:241" s="9" customFormat="1" ht="6" customHeight="1">
      <c r="A606" s="60"/>
      <c r="B606" s="228"/>
      <c r="C606" s="228"/>
      <c r="D606" s="390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3"/>
      <c r="O606" s="673"/>
      <c r="P606" s="673"/>
      <c r="Q606" s="673"/>
      <c r="R606" s="673"/>
      <c r="S606" s="673"/>
      <c r="T606" s="673"/>
      <c r="U606" s="673"/>
      <c r="V606" s="673"/>
      <c r="W606" s="673"/>
      <c r="X606" s="673"/>
      <c r="Y606" s="673"/>
      <c r="Z606" s="673"/>
      <c r="AA606" s="673"/>
      <c r="AB606" s="673"/>
      <c r="AC606" s="673"/>
      <c r="AD606" s="673"/>
      <c r="AE606" s="673"/>
      <c r="AF606" s="673"/>
      <c r="AG606" s="673"/>
      <c r="AH606" s="673"/>
      <c r="AI606" s="673"/>
      <c r="AJ606" s="673"/>
      <c r="AK606" s="673"/>
      <c r="AL606" s="673"/>
      <c r="AM606" s="673"/>
      <c r="AN606" s="673"/>
      <c r="AO606" s="673"/>
      <c r="AP606" s="673"/>
      <c r="AQ606" s="673"/>
      <c r="AR606" s="673"/>
      <c r="AS606" s="673"/>
      <c r="AT606" s="673"/>
      <c r="AU606" s="673"/>
      <c r="AV606" s="673"/>
      <c r="AW606" s="673"/>
      <c r="AX606" s="673"/>
      <c r="AY606" s="673"/>
      <c r="AZ606" s="673"/>
      <c r="BA606" s="673"/>
      <c r="BB606" s="673"/>
      <c r="BC606" s="673"/>
      <c r="BD606" s="673"/>
      <c r="BE606" s="673"/>
      <c r="BF606" s="673"/>
      <c r="BG606" s="673"/>
      <c r="BH606" s="673"/>
      <c r="BI606" s="673"/>
      <c r="BJ606" s="673"/>
      <c r="BK606" s="673"/>
      <c r="BL606" s="673"/>
      <c r="BM606" s="673"/>
      <c r="BN606" s="673"/>
      <c r="BO606" s="673"/>
      <c r="BP606" s="673"/>
      <c r="BQ606" s="673"/>
      <c r="BR606" s="673"/>
      <c r="BS606" s="673"/>
      <c r="BT606" s="673"/>
      <c r="BU606" s="673"/>
      <c r="BV606" s="673"/>
      <c r="BW606" s="673"/>
      <c r="BX606" s="673"/>
      <c r="BY606" s="673"/>
      <c r="BZ606" s="673"/>
      <c r="CA606" s="673"/>
      <c r="CB606" s="673"/>
      <c r="CC606" s="673"/>
      <c r="CD606" s="673"/>
      <c r="CE606" s="673"/>
      <c r="CF606" s="673"/>
      <c r="CG606" s="673"/>
      <c r="CH606" s="673"/>
      <c r="CI606" s="673"/>
      <c r="CJ606" s="673"/>
      <c r="CK606" s="673"/>
      <c r="CL606" s="673"/>
      <c r="CM606" s="673"/>
      <c r="CN606" s="673"/>
      <c r="CO606" s="673"/>
      <c r="CP606" s="673"/>
      <c r="CQ606" s="673"/>
      <c r="CR606" s="673"/>
      <c r="CS606" s="673"/>
      <c r="CT606" s="673"/>
      <c r="CU606" s="673"/>
      <c r="CV606" s="673"/>
      <c r="CW606" s="673"/>
      <c r="CX606" s="673"/>
      <c r="CY606" s="673"/>
      <c r="CZ606" s="673"/>
      <c r="DA606" s="673"/>
      <c r="DB606" s="673"/>
      <c r="DC606" s="673"/>
      <c r="DD606" s="673"/>
      <c r="DE606" s="673"/>
      <c r="DF606" s="673"/>
      <c r="DG606" s="673"/>
      <c r="DH606" s="673"/>
      <c r="DI606" s="673"/>
      <c r="DJ606" s="673"/>
      <c r="DK606" s="673"/>
      <c r="DL606" s="673"/>
      <c r="DM606" s="673"/>
      <c r="DN606" s="673"/>
      <c r="DO606" s="673"/>
      <c r="DP606" s="673"/>
      <c r="DQ606" s="673"/>
      <c r="DR606" s="673"/>
      <c r="DS606" s="673"/>
      <c r="DT606" s="673"/>
      <c r="DU606" s="673"/>
      <c r="DV606" s="673"/>
      <c r="DW606" s="673"/>
      <c r="DX606" s="673"/>
      <c r="DY606" s="673"/>
      <c r="DZ606" s="673"/>
      <c r="EA606" s="673"/>
      <c r="EB606" s="673"/>
      <c r="EC606" s="673"/>
      <c r="ED606" s="673"/>
      <c r="EE606" s="673"/>
      <c r="EF606" s="673"/>
      <c r="EG606" s="673"/>
      <c r="EH606" s="673"/>
      <c r="EI606" s="673"/>
      <c r="EJ606" s="673"/>
      <c r="EK606" s="673"/>
      <c r="EL606" s="673"/>
      <c r="EM606" s="673"/>
      <c r="EN606" s="673"/>
      <c r="EO606" s="673"/>
      <c r="EP606" s="673"/>
      <c r="EQ606" s="673"/>
      <c r="ER606" s="673"/>
      <c r="ES606" s="673"/>
      <c r="ET606" s="673"/>
      <c r="EU606" s="673"/>
      <c r="EV606" s="673"/>
      <c r="EW606" s="673"/>
      <c r="EX606" s="673"/>
      <c r="EY606" s="673"/>
      <c r="EZ606" s="673"/>
      <c r="FA606" s="673"/>
      <c r="FB606" s="673"/>
      <c r="FC606" s="673"/>
      <c r="FD606" s="673"/>
      <c r="FE606" s="673"/>
      <c r="FF606" s="673"/>
      <c r="FG606" s="673"/>
      <c r="FH606" s="673"/>
      <c r="FI606" s="673"/>
      <c r="FJ606" s="673"/>
      <c r="FK606" s="673"/>
      <c r="FL606" s="673"/>
      <c r="FM606" s="673"/>
      <c r="FN606" s="673"/>
      <c r="FO606" s="673"/>
      <c r="FP606" s="673"/>
      <c r="FQ606" s="673"/>
      <c r="FR606" s="673"/>
      <c r="FS606" s="673"/>
      <c r="FT606" s="673"/>
      <c r="FU606" s="673"/>
      <c r="FV606" s="673"/>
      <c r="FW606" s="673"/>
      <c r="FX606" s="673"/>
      <c r="FY606" s="673"/>
      <c r="FZ606" s="673"/>
      <c r="GA606" s="673"/>
      <c r="GB606" s="673"/>
      <c r="GC606" s="673"/>
      <c r="GD606" s="673"/>
      <c r="GE606" s="673"/>
      <c r="GF606" s="673"/>
      <c r="GG606" s="673"/>
      <c r="GH606" s="673"/>
      <c r="GI606" s="673"/>
      <c r="GJ606" s="673"/>
      <c r="GK606" s="673"/>
      <c r="GL606" s="673"/>
      <c r="GM606" s="673"/>
      <c r="GN606" s="673"/>
      <c r="GO606" s="673"/>
      <c r="GP606" s="673"/>
      <c r="GQ606" s="673"/>
      <c r="GR606" s="673"/>
      <c r="GS606" s="673"/>
      <c r="GT606" s="673"/>
      <c r="GU606" s="673"/>
      <c r="GV606" s="673"/>
      <c r="GW606" s="673"/>
      <c r="GX606" s="673"/>
      <c r="GY606" s="673"/>
      <c r="GZ606" s="673"/>
      <c r="HA606" s="673"/>
      <c r="HB606" s="673"/>
      <c r="HC606" s="673"/>
      <c r="HD606" s="673"/>
      <c r="HE606" s="673"/>
      <c r="HF606" s="673"/>
      <c r="HG606" s="673"/>
      <c r="HH606" s="673"/>
      <c r="HI606" s="673"/>
      <c r="HJ606" s="673"/>
      <c r="HK606" s="673"/>
      <c r="HL606" s="673"/>
      <c r="HM606" s="673"/>
      <c r="HN606" s="673"/>
      <c r="HO606" s="673"/>
      <c r="HP606" s="673"/>
      <c r="HQ606" s="673"/>
      <c r="HR606" s="673"/>
      <c r="HS606" s="673"/>
      <c r="HT606" s="673"/>
      <c r="HU606" s="673"/>
      <c r="HV606" s="673"/>
      <c r="HW606" s="673"/>
      <c r="HX606" s="673"/>
      <c r="HY606" s="673"/>
      <c r="HZ606" s="673"/>
      <c r="IA606" s="673"/>
      <c r="IB606" s="673"/>
      <c r="IC606" s="673"/>
      <c r="ID606" s="673"/>
      <c r="IE606" s="673"/>
      <c r="IF606" s="673"/>
      <c r="IG606" s="673"/>
    </row>
    <row r="607" spans="2:14" ht="21" customHeight="1">
      <c r="B607" s="667"/>
      <c r="C607" s="667"/>
      <c r="D607" s="668"/>
      <c r="E607" s="667"/>
      <c r="F607" s="667"/>
      <c r="G607" s="666" t="s">
        <v>95</v>
      </c>
      <c r="H607" s="1776" t="s">
        <v>1023</v>
      </c>
      <c r="I607" s="1777"/>
      <c r="J607" s="1778"/>
      <c r="K607" s="223"/>
      <c r="L607" s="237"/>
      <c r="M607" s="7" t="e">
        <f>(IF(#REF!&lt;&gt;0,$M$2,IF(#REF!&lt;&gt;0,$M$2,"")))</f>
        <v>#REF!</v>
      </c>
      <c r="N607" s="513"/>
    </row>
    <row r="608" spans="2:14" ht="15.75">
      <c r="B608" s="669"/>
      <c r="C608" s="669"/>
      <c r="D608" s="670"/>
      <c r="E608" s="669"/>
      <c r="F608" s="669"/>
      <c r="G608" s="669"/>
      <c r="H608" s="669"/>
      <c r="I608" s="669"/>
      <c r="J608" s="669"/>
      <c r="K608" s="669"/>
      <c r="L608" s="669"/>
      <c r="M608" s="669"/>
      <c r="N608" s="669"/>
    </row>
    <row r="609" spans="2:14" ht="15.75">
      <c r="B609" s="108"/>
      <c r="C609" s="108"/>
      <c r="D609" s="671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10">
    <mergeCell ref="H607:J607"/>
    <mergeCell ref="I9:J9"/>
    <mergeCell ref="I10:J12"/>
    <mergeCell ref="C405:D405"/>
    <mergeCell ref="G600:J600"/>
    <mergeCell ref="G601:J601"/>
    <mergeCell ref="B604:C604"/>
    <mergeCell ref="G604:J604"/>
    <mergeCell ref="B605:C605"/>
    <mergeCell ref="H605:J605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6:D516"/>
    <mergeCell ref="C521:D521"/>
    <mergeCell ref="C531:D531"/>
    <mergeCell ref="G603:J603"/>
    <mergeCell ref="C512:D512"/>
    <mergeCell ref="C497:D497"/>
    <mergeCell ref="C503:D503"/>
    <mergeCell ref="C591:D591"/>
    <mergeCell ref="C541:D541"/>
    <mergeCell ref="C544:D544"/>
    <mergeCell ref="C566:D566"/>
    <mergeCell ref="C586:D586"/>
    <mergeCell ref="C535:D535"/>
    <mergeCell ref="C536:D536"/>
    <mergeCell ref="C396:D396"/>
    <mergeCell ref="C402:D402"/>
    <mergeCell ref="C406:D406"/>
    <mergeCell ref="C409:D409"/>
    <mergeCell ref="C399:D399"/>
    <mergeCell ref="C412:D412"/>
    <mergeCell ref="C424:D424"/>
    <mergeCell ref="B435:D435"/>
    <mergeCell ref="B438:D438"/>
    <mergeCell ref="C425:D425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308:D308"/>
    <mergeCell ref="C276:D276"/>
    <mergeCell ref="C284:D284"/>
    <mergeCell ref="C287:D287"/>
    <mergeCell ref="C288:D288"/>
    <mergeCell ref="C271:D271"/>
    <mergeCell ref="C293:D293"/>
    <mergeCell ref="C297:D297"/>
    <mergeCell ref="B306:D306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190:D190"/>
    <mergeCell ref="C196:D196"/>
    <mergeCell ref="C187:D187"/>
    <mergeCell ref="B176:D176"/>
    <mergeCell ref="B179:D179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  <mergeCell ref="I357:L357"/>
    <mergeCell ref="I442:L442"/>
    <mergeCell ref="I458:L458"/>
  </mergeCells>
  <conditionalFormatting sqref="D447">
    <cfRule type="cellIs" priority="91" dxfId="65" operator="notEqual" stopIfTrue="1">
      <formula>0</formula>
    </cfRule>
  </conditionalFormatting>
  <conditionalFormatting sqref="D598">
    <cfRule type="cellIs" priority="90" dxfId="65" operator="notEqual" stopIfTrue="1">
      <formula>0</formula>
    </cfRule>
  </conditionalFormatting>
  <conditionalFormatting sqref="E15">
    <cfRule type="cellIs" priority="84" dxfId="9" operator="equal" stopIfTrue="1">
      <formula>98</formula>
    </cfRule>
    <cfRule type="cellIs" priority="86" dxfId="8" operator="equal" stopIfTrue="1">
      <formula>96</formula>
    </cfRule>
    <cfRule type="cellIs" priority="87" dxfId="4" operator="equal" stopIfTrue="1">
      <formula>42</formula>
    </cfRule>
    <cfRule type="cellIs" priority="88" dxfId="5" operator="equal" stopIfTrue="1">
      <formula>97</formula>
    </cfRule>
    <cfRule type="cellIs" priority="89" dxfId="6" operator="equal" stopIfTrue="1">
      <formula>33</formula>
    </cfRule>
  </conditionalFormatting>
  <conditionalFormatting sqref="F15">
    <cfRule type="cellIs" priority="80" dxfId="6" operator="equal" stopIfTrue="1">
      <formula>"ЧУЖДИ СРЕДСТВА"</formula>
    </cfRule>
    <cfRule type="cellIs" priority="81" dxfId="5" operator="equal" stopIfTrue="1">
      <formula>"СЕС - ДМП"</formula>
    </cfRule>
    <cfRule type="cellIs" priority="82" dxfId="4" operator="equal" stopIfTrue="1">
      <formula>"СЕС - РА"</formula>
    </cfRule>
    <cfRule type="cellIs" priority="83" dxfId="8" operator="equal" stopIfTrue="1">
      <formula>"СЕС - ДЕС"</formula>
    </cfRule>
    <cfRule type="cellIs" priority="85" dxfId="9" operator="equal" stopIfTrue="1">
      <formula>"СЕС - КСФ"</formula>
    </cfRule>
  </conditionalFormatting>
  <conditionalFormatting sqref="F179">
    <cfRule type="cellIs" priority="68" dxfId="10" operator="equal" stopIfTrue="1">
      <formula>0</formula>
    </cfRule>
  </conditionalFormatting>
  <conditionalFormatting sqref="E181">
    <cfRule type="cellIs" priority="63" dxfId="9" operator="equal" stopIfTrue="1">
      <formula>98</formula>
    </cfRule>
    <cfRule type="cellIs" priority="64" dxfId="8" operator="equal" stopIfTrue="1">
      <formula>96</formula>
    </cfRule>
    <cfRule type="cellIs" priority="65" dxfId="4" operator="equal" stopIfTrue="1">
      <formula>42</formula>
    </cfRule>
    <cfRule type="cellIs" priority="66" dxfId="5" operator="equal" stopIfTrue="1">
      <formula>97</formula>
    </cfRule>
    <cfRule type="cellIs" priority="67" dxfId="6" operator="equal" stopIfTrue="1">
      <formula>33</formula>
    </cfRule>
  </conditionalFormatting>
  <conditionalFormatting sqref="F181">
    <cfRule type="cellIs" priority="58" dxfId="6" operator="equal" stopIfTrue="1">
      <formula>"ЧУЖДИ СРЕДСТВА"</formula>
    </cfRule>
    <cfRule type="cellIs" priority="59" dxfId="5" operator="equal" stopIfTrue="1">
      <formula>"СЕС - ДМП"</formula>
    </cfRule>
    <cfRule type="cellIs" priority="60" dxfId="4" operator="equal" stopIfTrue="1">
      <formula>"СЕС - РА"</formula>
    </cfRule>
    <cfRule type="cellIs" priority="61" dxfId="8" operator="equal" stopIfTrue="1">
      <formula>"СЕС - ДЕС"</formula>
    </cfRule>
    <cfRule type="cellIs" priority="62" dxfId="9" operator="equal" stopIfTrue="1">
      <formula>"СЕС - КСФ"</formula>
    </cfRule>
  </conditionalFormatting>
  <conditionalFormatting sqref="F353">
    <cfRule type="cellIs" priority="57" dxfId="10" operator="equal" stopIfTrue="1">
      <formula>0</formula>
    </cfRule>
  </conditionalFormatting>
  <conditionalFormatting sqref="E355">
    <cfRule type="cellIs" priority="52" dxfId="9" operator="equal" stopIfTrue="1">
      <formula>98</formula>
    </cfRule>
    <cfRule type="cellIs" priority="53" dxfId="8" operator="equal" stopIfTrue="1">
      <formula>96</formula>
    </cfRule>
    <cfRule type="cellIs" priority="54" dxfId="4" operator="equal" stopIfTrue="1">
      <formula>42</formula>
    </cfRule>
    <cfRule type="cellIs" priority="55" dxfId="5" operator="equal" stopIfTrue="1">
      <formula>97</formula>
    </cfRule>
    <cfRule type="cellIs" priority="56" dxfId="6" operator="equal" stopIfTrue="1">
      <formula>33</formula>
    </cfRule>
  </conditionalFormatting>
  <conditionalFormatting sqref="F355">
    <cfRule type="cellIs" priority="47" dxfId="6" operator="equal" stopIfTrue="1">
      <formula>"ЧУЖДИ СРЕДСТВА"</formula>
    </cfRule>
    <cfRule type="cellIs" priority="48" dxfId="5" operator="equal" stopIfTrue="1">
      <formula>"СЕС - ДМП"</formula>
    </cfRule>
    <cfRule type="cellIs" priority="49" dxfId="4" operator="equal" stopIfTrue="1">
      <formula>"СЕС - РА"</formula>
    </cfRule>
    <cfRule type="cellIs" priority="50" dxfId="8" operator="equal" stopIfTrue="1">
      <formula>"СЕС - ДЕС"</formula>
    </cfRule>
    <cfRule type="cellIs" priority="51" dxfId="9" operator="equal" stopIfTrue="1">
      <formula>"СЕС - КСФ"</formula>
    </cfRule>
  </conditionalFormatting>
  <conditionalFormatting sqref="F438">
    <cfRule type="cellIs" priority="46" dxfId="10" operator="equal" stopIfTrue="1">
      <formula>0</formula>
    </cfRule>
  </conditionalFormatting>
  <conditionalFormatting sqref="E440">
    <cfRule type="cellIs" priority="41" dxfId="9" operator="equal" stopIfTrue="1">
      <formula>98</formula>
    </cfRule>
    <cfRule type="cellIs" priority="42" dxfId="8" operator="equal" stopIfTrue="1">
      <formula>96</formula>
    </cfRule>
    <cfRule type="cellIs" priority="43" dxfId="4" operator="equal" stopIfTrue="1">
      <formula>42</formula>
    </cfRule>
    <cfRule type="cellIs" priority="44" dxfId="5" operator="equal" stopIfTrue="1">
      <formula>97</formula>
    </cfRule>
    <cfRule type="cellIs" priority="45" dxfId="6" operator="equal" stopIfTrue="1">
      <formula>33</formula>
    </cfRule>
  </conditionalFormatting>
  <conditionalFormatting sqref="F440">
    <cfRule type="cellIs" priority="36" dxfId="6" operator="equal" stopIfTrue="1">
      <formula>"ЧУЖДИ СРЕДСТВА"</formula>
    </cfRule>
    <cfRule type="cellIs" priority="37" dxfId="5" operator="equal" stopIfTrue="1">
      <formula>"СЕС - ДМП"</formula>
    </cfRule>
    <cfRule type="cellIs" priority="38" dxfId="4" operator="equal" stopIfTrue="1">
      <formula>"СЕС - РА"</formula>
    </cfRule>
    <cfRule type="cellIs" priority="39" dxfId="8" operator="equal" stopIfTrue="1">
      <formula>"СЕС - ДЕС"</formula>
    </cfRule>
    <cfRule type="cellIs" priority="40" dxfId="9" operator="equal" stopIfTrue="1">
      <formula>"СЕС - КСФ"</formula>
    </cfRule>
  </conditionalFormatting>
  <conditionalFormatting sqref="E447">
    <cfRule type="cellIs" priority="35" dxfId="24" operator="notEqual" stopIfTrue="1">
      <formula>0</formula>
    </cfRule>
  </conditionalFormatting>
  <conditionalFormatting sqref="F447">
    <cfRule type="cellIs" priority="34" dxfId="24" operator="notEqual" stopIfTrue="1">
      <formula>0</formula>
    </cfRule>
  </conditionalFormatting>
  <conditionalFormatting sqref="G447">
    <cfRule type="cellIs" priority="33" dxfId="24" operator="notEqual" stopIfTrue="1">
      <formula>0</formula>
    </cfRule>
  </conditionalFormatting>
  <conditionalFormatting sqref="H447">
    <cfRule type="cellIs" priority="32" dxfId="24" operator="notEqual" stopIfTrue="1">
      <formula>0</formula>
    </cfRule>
  </conditionalFormatting>
  <conditionalFormatting sqref="I447">
    <cfRule type="cellIs" priority="31" dxfId="24" operator="notEqual" stopIfTrue="1">
      <formula>0</formula>
    </cfRule>
  </conditionalFormatting>
  <conditionalFormatting sqref="J447">
    <cfRule type="cellIs" priority="30" dxfId="24" operator="notEqual" stopIfTrue="1">
      <formula>0</formula>
    </cfRule>
  </conditionalFormatting>
  <conditionalFormatting sqref="K447">
    <cfRule type="cellIs" priority="29" dxfId="24" operator="notEqual" stopIfTrue="1">
      <formula>0</formula>
    </cfRule>
  </conditionalFormatting>
  <conditionalFormatting sqref="L447">
    <cfRule type="cellIs" priority="28" dxfId="24" operator="notEqual" stopIfTrue="1">
      <formula>0</formula>
    </cfRule>
  </conditionalFormatting>
  <conditionalFormatting sqref="E598">
    <cfRule type="cellIs" priority="27" dxfId="24" operator="notEqual" stopIfTrue="1">
      <formula>0</formula>
    </cfRule>
  </conditionalFormatting>
  <conditionalFormatting sqref="F598:G598">
    <cfRule type="cellIs" priority="26" dxfId="24" operator="notEqual" stopIfTrue="1">
      <formula>0</formula>
    </cfRule>
  </conditionalFormatting>
  <conditionalFormatting sqref="H598">
    <cfRule type="cellIs" priority="25" dxfId="24" operator="notEqual" stopIfTrue="1">
      <formula>0</formula>
    </cfRule>
  </conditionalFormatting>
  <conditionalFormatting sqref="I598">
    <cfRule type="cellIs" priority="24" dxfId="24" operator="notEqual" stopIfTrue="1">
      <formula>0</formula>
    </cfRule>
  </conditionalFormatting>
  <conditionalFormatting sqref="J598:K598">
    <cfRule type="cellIs" priority="23" dxfId="24" operator="notEqual" stopIfTrue="1">
      <formula>0</formula>
    </cfRule>
  </conditionalFormatting>
  <conditionalFormatting sqref="L598">
    <cfRule type="cellIs" priority="22" dxfId="24" operator="notEqual" stopIfTrue="1">
      <formula>0</formula>
    </cfRule>
  </conditionalFormatting>
  <conditionalFormatting sqref="F454">
    <cfRule type="cellIs" priority="20" dxfId="10" operator="equal" stopIfTrue="1">
      <formula>0</formula>
    </cfRule>
  </conditionalFormatting>
  <conditionalFormatting sqref="E456">
    <cfRule type="cellIs" priority="15" dxfId="9" operator="equal" stopIfTrue="1">
      <formula>98</formula>
    </cfRule>
    <cfRule type="cellIs" priority="16" dxfId="8" operator="equal" stopIfTrue="1">
      <formula>96</formula>
    </cfRule>
    <cfRule type="cellIs" priority="17" dxfId="4" operator="equal" stopIfTrue="1">
      <formula>42</formula>
    </cfRule>
    <cfRule type="cellIs" priority="18" dxfId="5" operator="equal" stopIfTrue="1">
      <formula>97</formula>
    </cfRule>
    <cfRule type="cellIs" priority="19" dxfId="6" operator="equal" stopIfTrue="1">
      <formula>33</formula>
    </cfRule>
  </conditionalFormatting>
  <conditionalFormatting sqref="F456">
    <cfRule type="cellIs" priority="10" dxfId="6" operator="equal" stopIfTrue="1">
      <formula>"ЧУЖДИ СРЕДСТВА"</formula>
    </cfRule>
    <cfRule type="cellIs" priority="11" dxfId="5" operator="equal" stopIfTrue="1">
      <formula>"СЕС - ДМП"</formula>
    </cfRule>
    <cfRule type="cellIs" priority="12" dxfId="4" operator="equal" stopIfTrue="1">
      <formula>"СЕС - РА"</formula>
    </cfRule>
    <cfRule type="cellIs" priority="13" dxfId="8" operator="equal" stopIfTrue="1">
      <formula>"СЕС - ДЕС"</formula>
    </cfRule>
    <cfRule type="cellIs" priority="14" dxfId="9" operator="equal" stopIfTrue="1">
      <formula>"СЕС - КСФ"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conditionalFormatting sqref="I9:J9">
    <cfRule type="cellIs" priority="5" dxfId="126" operator="between" stopIfTrue="1">
      <formula>1000000000000</formula>
      <formula>9999999999999990</formula>
    </cfRule>
    <cfRule type="cellIs" priority="6" dxfId="127" operator="between" stopIfTrue="1">
      <formula>10000000000</formula>
      <formula>999999999999</formula>
    </cfRule>
    <cfRule type="cellIs" priority="7" dxfId="128" operator="between" stopIfTrue="1">
      <formula>1000000</formula>
      <formula>99999999</formula>
    </cfRule>
    <cfRule type="cellIs" priority="8" dxfId="130" operator="between" stopIfTrue="1">
      <formula>100</formula>
      <formula>9900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389:K390 I562:J563 F407:K408 H170:I170 E170:F170 K170:L170 K23:K27 I85:I88 K85:K89 F85:F88 H517:H520 F520:G520 I520:J520 F525:G525 I525:J525 F95:F101 I376:J376 G377 J377 F378 I378 F476:G476 I476:J476 F562:G563 F392:K395 F528:G528 I528:J528 F530:G530 H389:H390 H400:H401 K400:K401 F397:G397 I397:J397 F400:G400 I400:J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F529:G529 H405 F526:G527 I526:J527 I529:J529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F537:G538 I548:J548 F565:G565 F517:G519 F548:G548 I565:J565 I517:J519 I510:J511 F510:G511 F462:G463 I462:J463 F466:G466 I466:J466 F469:G469 I469:J469 F245:K245 F382:G382 F484:G485 I484:J485 F488:G489 I488:J489 F492:G493 I492:J493 I573:J578 F573:G578 F583:G584 I583:J584 F506:G507 I506:J507 F390:G390 I390:J390 F411:G411 I411:J411 F401:G401 I401:J401 F404:G404 I404:J404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508:G509 J378:J379 I513:J515 F513:G515 F379 F377 F464:G464 I464:J464 F467:G467 I467:J467 F470:G470 I470:J470 I379 F477:G477 I567:J572 F567:G572 F482:G483 I482:J483 F486:G487 I486:J487 F490:G491 I490:J491 F547:G547 I547:J547 I564:J564 F564:G564 F504:G505 I504:J505 F403:G403 I403:J403 F410:G410 I410:J410">
      <formula1>0</formula1>
    </dataValidation>
    <dataValidation type="whole" operator="greaterThanOrEqual" allowBlank="1" showInputMessage="1" showErrorMessage="1" error="Въвежда се цяло пложително число!" sqref="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38"/>
  <sheetViews>
    <sheetView zoomScalePageLayoutView="0" workbookViewId="0" topLeftCell="A711">
      <selection activeCell="A725" sqref="A725"/>
    </sheetView>
  </sheetViews>
  <sheetFormatPr defaultColWidth="9.00390625" defaultRowHeight="12.75"/>
  <cols>
    <col min="1" max="1" width="58.25390625" style="1438" customWidth="1"/>
    <col min="2" max="2" width="105.875" style="1464" customWidth="1"/>
    <col min="3" max="5" width="48.125" style="1438" customWidth="1"/>
    <col min="6" max="16384" width="9.125" style="1438" customWidth="1"/>
  </cols>
  <sheetData>
    <row r="1" spans="1:3" ht="14.25">
      <c r="A1" s="1436" t="s">
        <v>5</v>
      </c>
      <c r="B1" s="1437" t="s">
        <v>9</v>
      </c>
      <c r="C1" s="1436"/>
    </row>
    <row r="2" spans="1:3" ht="31.5" customHeight="1">
      <c r="A2" s="1439">
        <v>0</v>
      </c>
      <c r="B2" s="1440" t="s">
        <v>1578</v>
      </c>
      <c r="C2" s="1441" t="s">
        <v>586</v>
      </c>
    </row>
    <row r="3" spans="1:3" ht="35.25" customHeight="1">
      <c r="A3" s="1439">
        <v>33</v>
      </c>
      <c r="B3" s="1440" t="s">
        <v>1579</v>
      </c>
      <c r="C3" s="1442" t="s">
        <v>587</v>
      </c>
    </row>
    <row r="4" spans="1:3" ht="35.25" customHeight="1">
      <c r="A4" s="1439">
        <v>42</v>
      </c>
      <c r="B4" s="1440" t="s">
        <v>1580</v>
      </c>
      <c r="C4" s="1443" t="s">
        <v>588</v>
      </c>
    </row>
    <row r="5" spans="1:3" ht="19.5">
      <c r="A5" s="1439">
        <v>96</v>
      </c>
      <c r="B5" s="1440" t="s">
        <v>1581</v>
      </c>
      <c r="C5" s="1443" t="s">
        <v>589</v>
      </c>
    </row>
    <row r="6" spans="1:3" ht="19.5">
      <c r="A6" s="1439">
        <v>97</v>
      </c>
      <c r="B6" s="1440" t="s">
        <v>1582</v>
      </c>
      <c r="C6" s="1443" t="s">
        <v>590</v>
      </c>
    </row>
    <row r="7" spans="1:3" ht="19.5">
      <c r="A7" s="1439">
        <v>98</v>
      </c>
      <c r="B7" s="1440" t="s">
        <v>1583</v>
      </c>
      <c r="C7" s="1443" t="s">
        <v>591</v>
      </c>
    </row>
    <row r="8" spans="1:3" ht="15">
      <c r="A8" s="1444"/>
      <c r="B8" s="1444"/>
      <c r="C8" s="1444"/>
    </row>
    <row r="9" spans="1:3" ht="15">
      <c r="A9" s="1445"/>
      <c r="B9" s="1445"/>
      <c r="C9" s="1446"/>
    </row>
    <row r="10" spans="1:3" ht="14.25">
      <c r="A10" s="1547" t="s">
        <v>5</v>
      </c>
      <c r="B10" s="1548" t="s">
        <v>8</v>
      </c>
      <c r="C10" s="1547"/>
    </row>
    <row r="11" spans="1:3" ht="14.25">
      <c r="A11" s="1549"/>
      <c r="B11" s="1550" t="s">
        <v>534</v>
      </c>
      <c r="C11" s="1549"/>
    </row>
    <row r="12" spans="1:3" ht="15.75">
      <c r="A12" s="1447">
        <v>1101</v>
      </c>
      <c r="B12" s="1448" t="s">
        <v>535</v>
      </c>
      <c r="C12" s="1447">
        <v>1101</v>
      </c>
    </row>
    <row r="13" spans="1:3" ht="15.75">
      <c r="A13" s="1447">
        <v>1103</v>
      </c>
      <c r="B13" s="1449" t="s">
        <v>536</v>
      </c>
      <c r="C13" s="1447">
        <v>1103</v>
      </c>
    </row>
    <row r="14" spans="1:3" ht="15.75">
      <c r="A14" s="1447">
        <v>1104</v>
      </c>
      <c r="B14" s="1450" t="s">
        <v>537</v>
      </c>
      <c r="C14" s="1447">
        <v>1104</v>
      </c>
    </row>
    <row r="15" spans="1:3" ht="15.75">
      <c r="A15" s="1447">
        <v>1105</v>
      </c>
      <c r="B15" s="1450" t="s">
        <v>538</v>
      </c>
      <c r="C15" s="1447">
        <v>1105</v>
      </c>
    </row>
    <row r="16" spans="1:3" ht="15.75">
      <c r="A16" s="1447">
        <v>1106</v>
      </c>
      <c r="B16" s="1450" t="s">
        <v>539</v>
      </c>
      <c r="C16" s="1447">
        <v>1106</v>
      </c>
    </row>
    <row r="17" spans="1:3" ht="15.75">
      <c r="A17" s="1447">
        <v>1107</v>
      </c>
      <c r="B17" s="1450" t="s">
        <v>540</v>
      </c>
      <c r="C17" s="1447">
        <v>1107</v>
      </c>
    </row>
    <row r="18" spans="1:3" ht="15.75">
      <c r="A18" s="1447">
        <v>1108</v>
      </c>
      <c r="B18" s="1450" t="s">
        <v>541</v>
      </c>
      <c r="C18" s="1447">
        <v>1108</v>
      </c>
    </row>
    <row r="19" spans="1:3" ht="15.75">
      <c r="A19" s="1447">
        <v>1111</v>
      </c>
      <c r="B19" s="1451" t="s">
        <v>542</v>
      </c>
      <c r="C19" s="1447">
        <v>1111</v>
      </c>
    </row>
    <row r="20" spans="1:3" ht="15.75">
      <c r="A20" s="1447">
        <v>1115</v>
      </c>
      <c r="B20" s="1451" t="s">
        <v>543</v>
      </c>
      <c r="C20" s="1447">
        <v>1115</v>
      </c>
    </row>
    <row r="21" spans="1:3" ht="15.75">
      <c r="A21" s="1447">
        <v>1116</v>
      </c>
      <c r="B21" s="1451" t="s">
        <v>1128</v>
      </c>
      <c r="C21" s="1447">
        <v>1116</v>
      </c>
    </row>
    <row r="22" spans="1:3" ht="15.75">
      <c r="A22" s="1447">
        <v>1117</v>
      </c>
      <c r="B22" s="1451" t="s">
        <v>1129</v>
      </c>
      <c r="C22" s="1447">
        <v>1117</v>
      </c>
    </row>
    <row r="23" spans="1:3" ht="15.75">
      <c r="A23" s="1447">
        <v>1121</v>
      </c>
      <c r="B23" s="1450" t="s">
        <v>1130</v>
      </c>
      <c r="C23" s="1447">
        <v>1121</v>
      </c>
    </row>
    <row r="24" spans="1:3" ht="15.75">
      <c r="A24" s="1447">
        <v>1122</v>
      </c>
      <c r="B24" s="1450" t="s">
        <v>1131</v>
      </c>
      <c r="C24" s="1447">
        <v>1122</v>
      </c>
    </row>
    <row r="25" spans="1:3" ht="15.75">
      <c r="A25" s="1447">
        <v>1123</v>
      </c>
      <c r="B25" s="1450" t="s">
        <v>1132</v>
      </c>
      <c r="C25" s="1447">
        <v>1123</v>
      </c>
    </row>
    <row r="26" spans="1:3" ht="15.75">
      <c r="A26" s="1447">
        <v>1125</v>
      </c>
      <c r="B26" s="1452" t="s">
        <v>1133</v>
      </c>
      <c r="C26" s="1447">
        <v>1125</v>
      </c>
    </row>
    <row r="27" spans="1:3" ht="15.75">
      <c r="A27" s="1447">
        <v>1128</v>
      </c>
      <c r="B27" s="1450" t="s">
        <v>1134</v>
      </c>
      <c r="C27" s="1447">
        <v>1128</v>
      </c>
    </row>
    <row r="28" spans="1:3" ht="15.75">
      <c r="A28" s="1447">
        <v>1139</v>
      </c>
      <c r="B28" s="1453" t="s">
        <v>1135</v>
      </c>
      <c r="C28" s="1447">
        <v>1139</v>
      </c>
    </row>
    <row r="29" spans="1:3" ht="15.75">
      <c r="A29" s="1447">
        <v>1141</v>
      </c>
      <c r="B29" s="1451" t="s">
        <v>1136</v>
      </c>
      <c r="C29" s="1447">
        <v>1141</v>
      </c>
    </row>
    <row r="30" spans="1:3" ht="15.75">
      <c r="A30" s="1447">
        <v>1142</v>
      </c>
      <c r="B30" s="1450" t="s">
        <v>1137</v>
      </c>
      <c r="C30" s="1447">
        <v>1142</v>
      </c>
    </row>
    <row r="31" spans="1:3" ht="15.75">
      <c r="A31" s="1447">
        <v>1143</v>
      </c>
      <c r="B31" s="1451" t="s">
        <v>1138</v>
      </c>
      <c r="C31" s="1447">
        <v>1143</v>
      </c>
    </row>
    <row r="32" spans="1:3" ht="15.75">
      <c r="A32" s="1447">
        <v>1144</v>
      </c>
      <c r="B32" s="1451" t="s">
        <v>1139</v>
      </c>
      <c r="C32" s="1447">
        <v>1144</v>
      </c>
    </row>
    <row r="33" spans="1:3" ht="15.75">
      <c r="A33" s="1447">
        <v>1145</v>
      </c>
      <c r="B33" s="1450" t="s">
        <v>1140</v>
      </c>
      <c r="C33" s="1447">
        <v>1145</v>
      </c>
    </row>
    <row r="34" spans="1:3" ht="15.75">
      <c r="A34" s="1447">
        <v>1146</v>
      </c>
      <c r="B34" s="1451" t="s">
        <v>1141</v>
      </c>
      <c r="C34" s="1447">
        <v>1146</v>
      </c>
    </row>
    <row r="35" spans="1:3" ht="15.75">
      <c r="A35" s="1447">
        <v>1147</v>
      </c>
      <c r="B35" s="1451" t="s">
        <v>1142</v>
      </c>
      <c r="C35" s="1447">
        <v>1147</v>
      </c>
    </row>
    <row r="36" spans="1:3" ht="15.75">
      <c r="A36" s="1447">
        <v>1148</v>
      </c>
      <c r="B36" s="1451" t="s">
        <v>1143</v>
      </c>
      <c r="C36" s="1447">
        <v>1148</v>
      </c>
    </row>
    <row r="37" spans="1:3" ht="15.75">
      <c r="A37" s="1447">
        <v>1149</v>
      </c>
      <c r="B37" s="1451" t="s">
        <v>1144</v>
      </c>
      <c r="C37" s="1447">
        <v>1149</v>
      </c>
    </row>
    <row r="38" spans="1:3" ht="15.75">
      <c r="A38" s="1447">
        <v>1151</v>
      </c>
      <c r="B38" s="1451" t="s">
        <v>1145</v>
      </c>
      <c r="C38" s="1447">
        <v>1151</v>
      </c>
    </row>
    <row r="39" spans="1:3" ht="15.75">
      <c r="A39" s="1447">
        <v>1158</v>
      </c>
      <c r="B39" s="1450" t="s">
        <v>1146</v>
      </c>
      <c r="C39" s="1447">
        <v>1158</v>
      </c>
    </row>
    <row r="40" spans="1:3" ht="15.75">
      <c r="A40" s="1447">
        <v>1161</v>
      </c>
      <c r="B40" s="1450" t="s">
        <v>1147</v>
      </c>
      <c r="C40" s="1447">
        <v>1161</v>
      </c>
    </row>
    <row r="41" spans="1:3" ht="15.75">
      <c r="A41" s="1447">
        <v>1162</v>
      </c>
      <c r="B41" s="1450" t="s">
        <v>1148</v>
      </c>
      <c r="C41" s="1447">
        <v>1162</v>
      </c>
    </row>
    <row r="42" spans="1:3" ht="15.75">
      <c r="A42" s="1447">
        <v>1163</v>
      </c>
      <c r="B42" s="1450" t="s">
        <v>1149</v>
      </c>
      <c r="C42" s="1447">
        <v>1163</v>
      </c>
    </row>
    <row r="43" spans="1:3" ht="15.75">
      <c r="A43" s="1447">
        <v>1168</v>
      </c>
      <c r="B43" s="1450" t="s">
        <v>1150</v>
      </c>
      <c r="C43" s="1447">
        <v>1168</v>
      </c>
    </row>
    <row r="44" spans="1:3" ht="15.75">
      <c r="A44" s="1447">
        <v>1179</v>
      </c>
      <c r="B44" s="1451" t="s">
        <v>1151</v>
      </c>
      <c r="C44" s="1447">
        <v>1179</v>
      </c>
    </row>
    <row r="45" spans="1:3" ht="15.75">
      <c r="A45" s="1447">
        <v>2201</v>
      </c>
      <c r="B45" s="1451" t="s">
        <v>1152</v>
      </c>
      <c r="C45" s="1447">
        <v>2201</v>
      </c>
    </row>
    <row r="46" spans="1:3" ht="15.75">
      <c r="A46" s="1447">
        <v>2205</v>
      </c>
      <c r="B46" s="1450" t="s">
        <v>1153</v>
      </c>
      <c r="C46" s="1447">
        <v>2205</v>
      </c>
    </row>
    <row r="47" spans="1:3" ht="15.75">
      <c r="A47" s="1447">
        <v>2206</v>
      </c>
      <c r="B47" s="1453" t="s">
        <v>1154</v>
      </c>
      <c r="C47" s="1447">
        <v>2206</v>
      </c>
    </row>
    <row r="48" spans="1:3" ht="15.75">
      <c r="A48" s="1447">
        <v>2215</v>
      </c>
      <c r="B48" s="1450" t="s">
        <v>1155</v>
      </c>
      <c r="C48" s="1447">
        <v>2215</v>
      </c>
    </row>
    <row r="49" spans="1:3" ht="15.75">
      <c r="A49" s="1447">
        <v>2218</v>
      </c>
      <c r="B49" s="1450" t="s">
        <v>1156</v>
      </c>
      <c r="C49" s="1447">
        <v>2218</v>
      </c>
    </row>
    <row r="50" spans="1:3" ht="15.75">
      <c r="A50" s="1447">
        <v>2219</v>
      </c>
      <c r="B50" s="1450" t="s">
        <v>1157</v>
      </c>
      <c r="C50" s="1447">
        <v>2219</v>
      </c>
    </row>
    <row r="51" spans="1:3" ht="15.75">
      <c r="A51" s="1447">
        <v>2221</v>
      </c>
      <c r="B51" s="1451" t="s">
        <v>1158</v>
      </c>
      <c r="C51" s="1447">
        <v>2221</v>
      </c>
    </row>
    <row r="52" spans="1:3" ht="15.75">
      <c r="A52" s="1447">
        <v>2222</v>
      </c>
      <c r="B52" s="1454" t="s">
        <v>1159</v>
      </c>
      <c r="C52" s="1447">
        <v>2222</v>
      </c>
    </row>
    <row r="53" spans="1:3" ht="15.75">
      <c r="A53" s="1447">
        <v>2223</v>
      </c>
      <c r="B53" s="1454" t="s">
        <v>889</v>
      </c>
      <c r="C53" s="1447">
        <v>2223</v>
      </c>
    </row>
    <row r="54" spans="1:3" ht="15.75">
      <c r="A54" s="1447">
        <v>2224</v>
      </c>
      <c r="B54" s="1453" t="s">
        <v>1160</v>
      </c>
      <c r="C54" s="1447">
        <v>2224</v>
      </c>
    </row>
    <row r="55" spans="1:3" ht="15.75">
      <c r="A55" s="1447">
        <v>2225</v>
      </c>
      <c r="B55" s="1450" t="s">
        <v>1161</v>
      </c>
      <c r="C55" s="1447">
        <v>2225</v>
      </c>
    </row>
    <row r="56" spans="1:3" ht="15.75">
      <c r="A56" s="1447">
        <v>2228</v>
      </c>
      <c r="B56" s="1450" t="s">
        <v>1162</v>
      </c>
      <c r="C56" s="1447">
        <v>2228</v>
      </c>
    </row>
    <row r="57" spans="1:3" ht="15.75">
      <c r="A57" s="1447">
        <v>2239</v>
      </c>
      <c r="B57" s="1451" t="s">
        <v>1163</v>
      </c>
      <c r="C57" s="1447">
        <v>2239</v>
      </c>
    </row>
    <row r="58" spans="1:3" ht="15.75">
      <c r="A58" s="1447">
        <v>2241</v>
      </c>
      <c r="B58" s="1454" t="s">
        <v>1164</v>
      </c>
      <c r="C58" s="1447">
        <v>2241</v>
      </c>
    </row>
    <row r="59" spans="1:3" ht="15.75">
      <c r="A59" s="1447">
        <v>2242</v>
      </c>
      <c r="B59" s="1454" t="s">
        <v>1165</v>
      </c>
      <c r="C59" s="1447">
        <v>2242</v>
      </c>
    </row>
    <row r="60" spans="1:3" ht="15.75">
      <c r="A60" s="1447">
        <v>2243</v>
      </c>
      <c r="B60" s="1454" t="s">
        <v>1166</v>
      </c>
      <c r="C60" s="1447">
        <v>2243</v>
      </c>
    </row>
    <row r="61" spans="1:3" ht="15.75">
      <c r="A61" s="1447">
        <v>2244</v>
      </c>
      <c r="B61" s="1454" t="s">
        <v>1167</v>
      </c>
      <c r="C61" s="1447">
        <v>2244</v>
      </c>
    </row>
    <row r="62" spans="1:3" ht="15.75">
      <c r="A62" s="1447">
        <v>2245</v>
      </c>
      <c r="B62" s="1455" t="s">
        <v>1168</v>
      </c>
      <c r="C62" s="1447">
        <v>2245</v>
      </c>
    </row>
    <row r="63" spans="1:3" ht="15.75">
      <c r="A63" s="1447">
        <v>2246</v>
      </c>
      <c r="B63" s="1454" t="s">
        <v>1169</v>
      </c>
      <c r="C63" s="1447">
        <v>2246</v>
      </c>
    </row>
    <row r="64" spans="1:3" ht="15.75">
      <c r="A64" s="1447">
        <v>2247</v>
      </c>
      <c r="B64" s="1454" t="s">
        <v>1170</v>
      </c>
      <c r="C64" s="1447">
        <v>2247</v>
      </c>
    </row>
    <row r="65" spans="1:3" ht="15.75">
      <c r="A65" s="1447">
        <v>2248</v>
      </c>
      <c r="B65" s="1454" t="s">
        <v>1171</v>
      </c>
      <c r="C65" s="1447">
        <v>2248</v>
      </c>
    </row>
    <row r="66" spans="1:3" ht="15.75">
      <c r="A66" s="1447">
        <v>2249</v>
      </c>
      <c r="B66" s="1454" t="s">
        <v>1172</v>
      </c>
      <c r="C66" s="1447">
        <v>2249</v>
      </c>
    </row>
    <row r="67" spans="1:3" ht="15.75">
      <c r="A67" s="1447">
        <v>2258</v>
      </c>
      <c r="B67" s="1450" t="s">
        <v>1173</v>
      </c>
      <c r="C67" s="1447">
        <v>2258</v>
      </c>
    </row>
    <row r="68" spans="1:3" ht="15.75">
      <c r="A68" s="1447">
        <v>2259</v>
      </c>
      <c r="B68" s="1453" t="s">
        <v>1174</v>
      </c>
      <c r="C68" s="1447">
        <v>2259</v>
      </c>
    </row>
    <row r="69" spans="1:3" ht="15.75">
      <c r="A69" s="1447">
        <v>2261</v>
      </c>
      <c r="B69" s="1451" t="s">
        <v>1175</v>
      </c>
      <c r="C69" s="1447">
        <v>2261</v>
      </c>
    </row>
    <row r="70" spans="1:3" ht="15.75">
      <c r="A70" s="1447">
        <v>2268</v>
      </c>
      <c r="B70" s="1450" t="s">
        <v>1176</v>
      </c>
      <c r="C70" s="1447">
        <v>2268</v>
      </c>
    </row>
    <row r="71" spans="1:3" ht="15.75">
      <c r="A71" s="1447">
        <v>2279</v>
      </c>
      <c r="B71" s="1451" t="s">
        <v>1177</v>
      </c>
      <c r="C71" s="1447">
        <v>2279</v>
      </c>
    </row>
    <row r="72" spans="1:3" ht="15.75">
      <c r="A72" s="1447">
        <v>2281</v>
      </c>
      <c r="B72" s="1453" t="s">
        <v>1178</v>
      </c>
      <c r="C72" s="1447">
        <v>2281</v>
      </c>
    </row>
    <row r="73" spans="1:3" ht="15.75">
      <c r="A73" s="1447">
        <v>2282</v>
      </c>
      <c r="B73" s="1453" t="s">
        <v>1179</v>
      </c>
      <c r="C73" s="1447">
        <v>2282</v>
      </c>
    </row>
    <row r="74" spans="1:3" ht="15.75">
      <c r="A74" s="1447">
        <v>2283</v>
      </c>
      <c r="B74" s="1453" t="s">
        <v>1180</v>
      </c>
      <c r="C74" s="1447">
        <v>2283</v>
      </c>
    </row>
    <row r="75" spans="1:3" ht="15.75">
      <c r="A75" s="1447">
        <v>2284</v>
      </c>
      <c r="B75" s="1453" t="s">
        <v>1181</v>
      </c>
      <c r="C75" s="1447">
        <v>2284</v>
      </c>
    </row>
    <row r="76" spans="1:3" ht="15.75">
      <c r="A76" s="1447">
        <v>2285</v>
      </c>
      <c r="B76" s="1453" t="s">
        <v>1182</v>
      </c>
      <c r="C76" s="1447">
        <v>2285</v>
      </c>
    </row>
    <row r="77" spans="1:3" ht="15.75">
      <c r="A77" s="1447">
        <v>2288</v>
      </c>
      <c r="B77" s="1453" t="s">
        <v>1183</v>
      </c>
      <c r="C77" s="1447">
        <v>2288</v>
      </c>
    </row>
    <row r="78" spans="1:3" ht="15.75">
      <c r="A78" s="1447">
        <v>2289</v>
      </c>
      <c r="B78" s="1453" t="s">
        <v>1184</v>
      </c>
      <c r="C78" s="1447">
        <v>2289</v>
      </c>
    </row>
    <row r="79" spans="1:3" ht="15.75">
      <c r="A79" s="1447">
        <v>3301</v>
      </c>
      <c r="B79" s="1450" t="s">
        <v>1185</v>
      </c>
      <c r="C79" s="1447">
        <v>3301</v>
      </c>
    </row>
    <row r="80" spans="1:3" ht="15.75">
      <c r="A80" s="1447">
        <v>3311</v>
      </c>
      <c r="B80" s="1450" t="s">
        <v>890</v>
      </c>
      <c r="C80" s="1447">
        <v>3311</v>
      </c>
    </row>
    <row r="81" spans="1:3" ht="15.75">
      <c r="A81" s="1447">
        <v>3312</v>
      </c>
      <c r="B81" s="1451" t="s">
        <v>891</v>
      </c>
      <c r="C81" s="1447">
        <v>3312</v>
      </c>
    </row>
    <row r="82" spans="1:3" ht="15.75">
      <c r="A82" s="1447">
        <v>3318</v>
      </c>
      <c r="B82" s="1453" t="s">
        <v>1186</v>
      </c>
      <c r="C82" s="1447">
        <v>3318</v>
      </c>
    </row>
    <row r="83" spans="1:3" ht="15.75">
      <c r="A83" s="1447">
        <v>3321</v>
      </c>
      <c r="B83" s="1450" t="s">
        <v>882</v>
      </c>
      <c r="C83" s="1447">
        <v>3321</v>
      </c>
    </row>
    <row r="84" spans="1:3" ht="15.75">
      <c r="A84" s="1447">
        <v>3322</v>
      </c>
      <c r="B84" s="1451" t="s">
        <v>883</v>
      </c>
      <c r="C84" s="1447">
        <v>3322</v>
      </c>
    </row>
    <row r="85" spans="1:3" ht="15.75">
      <c r="A85" s="1447">
        <v>3323</v>
      </c>
      <c r="B85" s="1453" t="s">
        <v>881</v>
      </c>
      <c r="C85" s="1447">
        <v>3323</v>
      </c>
    </row>
    <row r="86" spans="1:3" ht="15.75">
      <c r="A86" s="1447">
        <v>3324</v>
      </c>
      <c r="B86" s="1453" t="s">
        <v>1187</v>
      </c>
      <c r="C86" s="1447">
        <v>3324</v>
      </c>
    </row>
    <row r="87" spans="1:3" ht="15.75">
      <c r="A87" s="1447">
        <v>3325</v>
      </c>
      <c r="B87" s="1451" t="s">
        <v>884</v>
      </c>
      <c r="C87" s="1447">
        <v>3325</v>
      </c>
    </row>
    <row r="88" spans="1:3" ht="15.75">
      <c r="A88" s="1447">
        <v>3326</v>
      </c>
      <c r="B88" s="1450" t="s">
        <v>885</v>
      </c>
      <c r="C88" s="1447">
        <v>3326</v>
      </c>
    </row>
    <row r="89" spans="1:3" ht="15.75">
      <c r="A89" s="1447">
        <v>3327</v>
      </c>
      <c r="B89" s="1450" t="s">
        <v>886</v>
      </c>
      <c r="C89" s="1447">
        <v>3327</v>
      </c>
    </row>
    <row r="90" spans="1:3" ht="15.75">
      <c r="A90" s="1447">
        <v>3332</v>
      </c>
      <c r="B90" s="1450" t="s">
        <v>1188</v>
      </c>
      <c r="C90" s="1447">
        <v>3332</v>
      </c>
    </row>
    <row r="91" spans="1:3" ht="15.75">
      <c r="A91" s="1447">
        <v>3333</v>
      </c>
      <c r="B91" s="1451" t="s">
        <v>1189</v>
      </c>
      <c r="C91" s="1447">
        <v>3333</v>
      </c>
    </row>
    <row r="92" spans="1:3" ht="15.75">
      <c r="A92" s="1447">
        <v>3334</v>
      </c>
      <c r="B92" s="1451" t="s">
        <v>1266</v>
      </c>
      <c r="C92" s="1447">
        <v>3334</v>
      </c>
    </row>
    <row r="93" spans="1:3" ht="15.75">
      <c r="A93" s="1447">
        <v>3336</v>
      </c>
      <c r="B93" s="1451" t="s">
        <v>1267</v>
      </c>
      <c r="C93" s="1447">
        <v>3336</v>
      </c>
    </row>
    <row r="94" spans="1:3" ht="15.75">
      <c r="A94" s="1447">
        <v>3337</v>
      </c>
      <c r="B94" s="1450" t="s">
        <v>887</v>
      </c>
      <c r="C94" s="1447">
        <v>3337</v>
      </c>
    </row>
    <row r="95" spans="1:3" ht="15.75">
      <c r="A95" s="1447">
        <v>3338</v>
      </c>
      <c r="B95" s="1450" t="s">
        <v>888</v>
      </c>
      <c r="C95" s="1447">
        <v>3338</v>
      </c>
    </row>
    <row r="96" spans="1:3" ht="15.75">
      <c r="A96" s="1447">
        <v>3341</v>
      </c>
      <c r="B96" s="1451" t="s">
        <v>1268</v>
      </c>
      <c r="C96" s="1447">
        <v>3341</v>
      </c>
    </row>
    <row r="97" spans="1:3" ht="15.75">
      <c r="A97" s="1447">
        <v>3349</v>
      </c>
      <c r="B97" s="1451" t="s">
        <v>1190</v>
      </c>
      <c r="C97" s="1447">
        <v>3349</v>
      </c>
    </row>
    <row r="98" spans="1:3" ht="15.75">
      <c r="A98" s="1447">
        <v>3359</v>
      </c>
      <c r="B98" s="1451" t="s">
        <v>1191</v>
      </c>
      <c r="C98" s="1447">
        <v>3359</v>
      </c>
    </row>
    <row r="99" spans="1:3" ht="15.75">
      <c r="A99" s="1447">
        <v>3369</v>
      </c>
      <c r="B99" s="1451" t="s">
        <v>1192</v>
      </c>
      <c r="C99" s="1447">
        <v>3369</v>
      </c>
    </row>
    <row r="100" spans="1:3" ht="15.75">
      <c r="A100" s="1447">
        <v>3388</v>
      </c>
      <c r="B100" s="1450" t="s">
        <v>1990</v>
      </c>
      <c r="C100" s="1447">
        <v>3388</v>
      </c>
    </row>
    <row r="101" spans="1:3" ht="15.75">
      <c r="A101" s="1447">
        <v>3389</v>
      </c>
      <c r="B101" s="1451" t="s">
        <v>1991</v>
      </c>
      <c r="C101" s="1447">
        <v>3389</v>
      </c>
    </row>
    <row r="102" spans="1:3" ht="15.75">
      <c r="A102" s="1447">
        <v>4401</v>
      </c>
      <c r="B102" s="1450" t="s">
        <v>1992</v>
      </c>
      <c r="C102" s="1447">
        <v>4401</v>
      </c>
    </row>
    <row r="103" spans="1:3" ht="15.75">
      <c r="A103" s="1447">
        <v>4412</v>
      </c>
      <c r="B103" s="1453" t="s">
        <v>1993</v>
      </c>
      <c r="C103" s="1447">
        <v>4412</v>
      </c>
    </row>
    <row r="104" spans="1:3" ht="15.75">
      <c r="A104" s="1447">
        <v>4415</v>
      </c>
      <c r="B104" s="1451" t="s">
        <v>1994</v>
      </c>
      <c r="C104" s="1447">
        <v>4415</v>
      </c>
    </row>
    <row r="105" spans="1:3" ht="15.75">
      <c r="A105" s="1447">
        <v>4418</v>
      </c>
      <c r="B105" s="1451" t="s">
        <v>1995</v>
      </c>
      <c r="C105" s="1447">
        <v>4418</v>
      </c>
    </row>
    <row r="106" spans="1:3" ht="15.75">
      <c r="A106" s="1447">
        <v>4429</v>
      </c>
      <c r="B106" s="1450" t="s">
        <v>1996</v>
      </c>
      <c r="C106" s="1447">
        <v>4429</v>
      </c>
    </row>
    <row r="107" spans="1:3" ht="15.75">
      <c r="A107" s="1447">
        <v>4431</v>
      </c>
      <c r="B107" s="1451" t="s">
        <v>892</v>
      </c>
      <c r="C107" s="1447">
        <v>4431</v>
      </c>
    </row>
    <row r="108" spans="1:3" ht="15.75">
      <c r="A108" s="1447">
        <v>4433</v>
      </c>
      <c r="B108" s="1451" t="s">
        <v>1997</v>
      </c>
      <c r="C108" s="1447">
        <v>4433</v>
      </c>
    </row>
    <row r="109" spans="1:3" ht="15.75">
      <c r="A109" s="1447">
        <v>4436</v>
      </c>
      <c r="B109" s="1451" t="s">
        <v>1998</v>
      </c>
      <c r="C109" s="1447">
        <v>4436</v>
      </c>
    </row>
    <row r="110" spans="1:3" ht="15.75">
      <c r="A110" s="1447">
        <v>4437</v>
      </c>
      <c r="B110" s="1452" t="s">
        <v>1999</v>
      </c>
      <c r="C110" s="1447">
        <v>4437</v>
      </c>
    </row>
    <row r="111" spans="1:3" ht="15.75">
      <c r="A111" s="1447">
        <v>4448</v>
      </c>
      <c r="B111" s="1452" t="s">
        <v>920</v>
      </c>
      <c r="C111" s="1447">
        <v>4448</v>
      </c>
    </row>
    <row r="112" spans="1:3" ht="15.75">
      <c r="A112" s="1447">
        <v>4450</v>
      </c>
      <c r="B112" s="1451" t="s">
        <v>2000</v>
      </c>
      <c r="C112" s="1447">
        <v>4450</v>
      </c>
    </row>
    <row r="113" spans="1:3" ht="15.75">
      <c r="A113" s="1447">
        <v>4451</v>
      </c>
      <c r="B113" s="1456" t="s">
        <v>2001</v>
      </c>
      <c r="C113" s="1447">
        <v>4451</v>
      </c>
    </row>
    <row r="114" spans="1:3" ht="15.75">
      <c r="A114" s="1447">
        <v>4452</v>
      </c>
      <c r="B114" s="1456" t="s">
        <v>2002</v>
      </c>
      <c r="C114" s="1447">
        <v>4452</v>
      </c>
    </row>
    <row r="115" spans="1:3" ht="15.75">
      <c r="A115" s="1447">
        <v>4453</v>
      </c>
      <c r="B115" s="1456" t="s">
        <v>2003</v>
      </c>
      <c r="C115" s="1447">
        <v>4453</v>
      </c>
    </row>
    <row r="116" spans="1:3" ht="15.75">
      <c r="A116" s="1447">
        <v>4454</v>
      </c>
      <c r="B116" s="1457" t="s">
        <v>2004</v>
      </c>
      <c r="C116" s="1447">
        <v>4454</v>
      </c>
    </row>
    <row r="117" spans="1:3" ht="15.75">
      <c r="A117" s="1447">
        <v>4455</v>
      </c>
      <c r="B117" s="1457" t="s">
        <v>893</v>
      </c>
      <c r="C117" s="1447">
        <v>4455</v>
      </c>
    </row>
    <row r="118" spans="1:3" ht="15.75">
      <c r="A118" s="1447">
        <v>4456</v>
      </c>
      <c r="B118" s="1456" t="s">
        <v>2005</v>
      </c>
      <c r="C118" s="1447">
        <v>4456</v>
      </c>
    </row>
    <row r="119" spans="1:3" ht="15.75">
      <c r="A119" s="1447">
        <v>4457</v>
      </c>
      <c r="B119" s="1458" t="s">
        <v>894</v>
      </c>
      <c r="C119" s="1447">
        <v>4457</v>
      </c>
    </row>
    <row r="120" spans="1:3" ht="15.75">
      <c r="A120" s="1447">
        <v>4458</v>
      </c>
      <c r="B120" s="1458" t="s">
        <v>923</v>
      </c>
      <c r="C120" s="1447">
        <v>4458</v>
      </c>
    </row>
    <row r="121" spans="1:3" ht="15.75">
      <c r="A121" s="1447">
        <v>4459</v>
      </c>
      <c r="B121" s="1458" t="s">
        <v>592</v>
      </c>
      <c r="C121" s="1447">
        <v>4459</v>
      </c>
    </row>
    <row r="122" spans="1:3" ht="15.75">
      <c r="A122" s="1447">
        <v>4465</v>
      </c>
      <c r="B122" s="1448" t="s">
        <v>2006</v>
      </c>
      <c r="C122" s="1447">
        <v>4465</v>
      </c>
    </row>
    <row r="123" spans="1:3" ht="15.75">
      <c r="A123" s="1447">
        <v>4467</v>
      </c>
      <c r="B123" s="1449" t="s">
        <v>2007</v>
      </c>
      <c r="C123" s="1447">
        <v>4467</v>
      </c>
    </row>
    <row r="124" spans="1:3" ht="15.75">
      <c r="A124" s="1447">
        <v>4468</v>
      </c>
      <c r="B124" s="1450" t="s">
        <v>2008</v>
      </c>
      <c r="C124" s="1447">
        <v>4468</v>
      </c>
    </row>
    <row r="125" spans="1:3" ht="15.75">
      <c r="A125" s="1447">
        <v>4469</v>
      </c>
      <c r="B125" s="1451" t="s">
        <v>2009</v>
      </c>
      <c r="C125" s="1447">
        <v>4469</v>
      </c>
    </row>
    <row r="126" spans="1:3" ht="15.75">
      <c r="A126" s="1447">
        <v>5501</v>
      </c>
      <c r="B126" s="1450" t="s">
        <v>2010</v>
      </c>
      <c r="C126" s="1447">
        <v>5501</v>
      </c>
    </row>
    <row r="127" spans="1:3" ht="15.75">
      <c r="A127" s="1447">
        <v>5511</v>
      </c>
      <c r="B127" s="1455" t="s">
        <v>2011</v>
      </c>
      <c r="C127" s="1447">
        <v>5511</v>
      </c>
    </row>
    <row r="128" spans="1:3" ht="15.75">
      <c r="A128" s="1447">
        <v>5512</v>
      </c>
      <c r="B128" s="1450" t="s">
        <v>2012</v>
      </c>
      <c r="C128" s="1447">
        <v>5512</v>
      </c>
    </row>
    <row r="129" spans="1:3" ht="15.75">
      <c r="A129" s="1447">
        <v>5513</v>
      </c>
      <c r="B129" s="1458" t="s">
        <v>924</v>
      </c>
      <c r="C129" s="1447">
        <v>5513</v>
      </c>
    </row>
    <row r="130" spans="1:3" ht="15.75">
      <c r="A130" s="1447">
        <v>5514</v>
      </c>
      <c r="B130" s="1458" t="s">
        <v>1291</v>
      </c>
      <c r="C130" s="1447">
        <v>5514</v>
      </c>
    </row>
    <row r="131" spans="1:3" ht="15.75">
      <c r="A131" s="1447">
        <v>5515</v>
      </c>
      <c r="B131" s="1458" t="s">
        <v>1292</v>
      </c>
      <c r="C131" s="1447">
        <v>5515</v>
      </c>
    </row>
    <row r="132" spans="1:3" ht="15.75">
      <c r="A132" s="1447">
        <v>5516</v>
      </c>
      <c r="B132" s="1458" t="s">
        <v>925</v>
      </c>
      <c r="C132" s="1447">
        <v>5516</v>
      </c>
    </row>
    <row r="133" spans="1:3" ht="15.75">
      <c r="A133" s="1447">
        <v>5517</v>
      </c>
      <c r="B133" s="1458" t="s">
        <v>1293</v>
      </c>
      <c r="C133" s="1447">
        <v>5517</v>
      </c>
    </row>
    <row r="134" spans="1:3" ht="15.75">
      <c r="A134" s="1447">
        <v>5518</v>
      </c>
      <c r="B134" s="1450" t="s">
        <v>1294</v>
      </c>
      <c r="C134" s="1447">
        <v>5518</v>
      </c>
    </row>
    <row r="135" spans="1:3" ht="15.75">
      <c r="A135" s="1447">
        <v>5519</v>
      </c>
      <c r="B135" s="1450" t="s">
        <v>1295</v>
      </c>
      <c r="C135" s="1447">
        <v>5519</v>
      </c>
    </row>
    <row r="136" spans="1:3" ht="15.75">
      <c r="A136" s="1447">
        <v>5521</v>
      </c>
      <c r="B136" s="1450" t="s">
        <v>1296</v>
      </c>
      <c r="C136" s="1447">
        <v>5521</v>
      </c>
    </row>
    <row r="137" spans="1:3" ht="15.75">
      <c r="A137" s="1447">
        <v>5522</v>
      </c>
      <c r="B137" s="1459" t="s">
        <v>1297</v>
      </c>
      <c r="C137" s="1447">
        <v>5522</v>
      </c>
    </row>
    <row r="138" spans="1:3" ht="15.75">
      <c r="A138" s="1447">
        <v>5524</v>
      </c>
      <c r="B138" s="1448" t="s">
        <v>1298</v>
      </c>
      <c r="C138" s="1447">
        <v>5524</v>
      </c>
    </row>
    <row r="139" spans="1:3" ht="15.75">
      <c r="A139" s="1447">
        <v>5525</v>
      </c>
      <c r="B139" s="1455" t="s">
        <v>1299</v>
      </c>
      <c r="C139" s="1447">
        <v>5525</v>
      </c>
    </row>
    <row r="140" spans="1:3" ht="15.75">
      <c r="A140" s="1447">
        <v>5526</v>
      </c>
      <c r="B140" s="1452" t="s">
        <v>1300</v>
      </c>
      <c r="C140" s="1447">
        <v>5526</v>
      </c>
    </row>
    <row r="141" spans="1:3" ht="15.75">
      <c r="A141" s="1447">
        <v>5527</v>
      </c>
      <c r="B141" s="1452" t="s">
        <v>1301</v>
      </c>
      <c r="C141" s="1447">
        <v>5527</v>
      </c>
    </row>
    <row r="142" spans="1:3" ht="15.75">
      <c r="A142" s="1447">
        <v>5528</v>
      </c>
      <c r="B142" s="1452" t="s">
        <v>1302</v>
      </c>
      <c r="C142" s="1447">
        <v>5528</v>
      </c>
    </row>
    <row r="143" spans="1:3" ht="15.75">
      <c r="A143" s="1447">
        <v>5529</v>
      </c>
      <c r="B143" s="1452" t="s">
        <v>1303</v>
      </c>
      <c r="C143" s="1447">
        <v>5529</v>
      </c>
    </row>
    <row r="144" spans="1:3" ht="15.75">
      <c r="A144" s="1447">
        <v>5530</v>
      </c>
      <c r="B144" s="1452" t="s">
        <v>1304</v>
      </c>
      <c r="C144" s="1447">
        <v>5530</v>
      </c>
    </row>
    <row r="145" spans="1:3" ht="15.75">
      <c r="A145" s="1447">
        <v>5531</v>
      </c>
      <c r="B145" s="1455" t="s">
        <v>1305</v>
      </c>
      <c r="C145" s="1447">
        <v>5531</v>
      </c>
    </row>
    <row r="146" spans="1:3" ht="15.75">
      <c r="A146" s="1447">
        <v>5532</v>
      </c>
      <c r="B146" s="1459" t="s">
        <v>1306</v>
      </c>
      <c r="C146" s="1447">
        <v>5532</v>
      </c>
    </row>
    <row r="147" spans="1:3" ht="15.75">
      <c r="A147" s="1447">
        <v>5533</v>
      </c>
      <c r="B147" s="1459" t="s">
        <v>1307</v>
      </c>
      <c r="C147" s="1447">
        <v>5533</v>
      </c>
    </row>
    <row r="148" spans="1:3" ht="15">
      <c r="A148" s="1460">
        <v>5534</v>
      </c>
      <c r="B148" s="1459" t="s">
        <v>1308</v>
      </c>
      <c r="C148" s="1460">
        <v>5534</v>
      </c>
    </row>
    <row r="149" spans="1:3" ht="15">
      <c r="A149" s="1460">
        <v>5535</v>
      </c>
      <c r="B149" s="1459" t="s">
        <v>1309</v>
      </c>
      <c r="C149" s="1460">
        <v>5535</v>
      </c>
    </row>
    <row r="150" spans="1:3" ht="15.75">
      <c r="A150" s="1447">
        <v>5538</v>
      </c>
      <c r="B150" s="1455" t="s">
        <v>1310</v>
      </c>
      <c r="C150" s="1447">
        <v>5538</v>
      </c>
    </row>
    <row r="151" spans="1:3" ht="15.75">
      <c r="A151" s="1447">
        <v>5540</v>
      </c>
      <c r="B151" s="1459" t="s">
        <v>1311</v>
      </c>
      <c r="C151" s="1447">
        <v>5540</v>
      </c>
    </row>
    <row r="152" spans="1:3" ht="15.75">
      <c r="A152" s="1447">
        <v>5541</v>
      </c>
      <c r="B152" s="1459" t="s">
        <v>987</v>
      </c>
      <c r="C152" s="1447">
        <v>5541</v>
      </c>
    </row>
    <row r="153" spans="1:3" ht="15.75">
      <c r="A153" s="1447">
        <v>5545</v>
      </c>
      <c r="B153" s="1459" t="s">
        <v>988</v>
      </c>
      <c r="C153" s="1447">
        <v>5545</v>
      </c>
    </row>
    <row r="154" spans="1:3" ht="15.75">
      <c r="A154" s="1447">
        <v>5546</v>
      </c>
      <c r="B154" s="1459" t="s">
        <v>1312</v>
      </c>
      <c r="C154" s="1447">
        <v>5546</v>
      </c>
    </row>
    <row r="155" spans="1:3" ht="15.75">
      <c r="A155" s="1447">
        <v>5547</v>
      </c>
      <c r="B155" s="1459" t="s">
        <v>1313</v>
      </c>
      <c r="C155" s="1447">
        <v>5547</v>
      </c>
    </row>
    <row r="156" spans="1:3" ht="15.75">
      <c r="A156" s="1447">
        <v>5548</v>
      </c>
      <c r="B156" s="1459" t="s">
        <v>1314</v>
      </c>
      <c r="C156" s="1447">
        <v>5548</v>
      </c>
    </row>
    <row r="157" spans="1:3" ht="15.75">
      <c r="A157" s="1447">
        <v>5550</v>
      </c>
      <c r="B157" s="1459" t="s">
        <v>1315</v>
      </c>
      <c r="C157" s="1447">
        <v>5550</v>
      </c>
    </row>
    <row r="158" spans="1:3" ht="15.75">
      <c r="A158" s="1447">
        <v>5551</v>
      </c>
      <c r="B158" s="1459" t="s">
        <v>1316</v>
      </c>
      <c r="C158" s="1447">
        <v>5551</v>
      </c>
    </row>
    <row r="159" spans="1:3" ht="15.75">
      <c r="A159" s="1447">
        <v>5553</v>
      </c>
      <c r="B159" s="1459" t="s">
        <v>1317</v>
      </c>
      <c r="C159" s="1447">
        <v>5553</v>
      </c>
    </row>
    <row r="160" spans="1:3" ht="15.75">
      <c r="A160" s="1447">
        <v>5554</v>
      </c>
      <c r="B160" s="1455" t="s">
        <v>1318</v>
      </c>
      <c r="C160" s="1447">
        <v>5554</v>
      </c>
    </row>
    <row r="161" spans="1:3" ht="15.75">
      <c r="A161" s="1447">
        <v>5556</v>
      </c>
      <c r="B161" s="1451" t="s">
        <v>1319</v>
      </c>
      <c r="C161" s="1447">
        <v>5556</v>
      </c>
    </row>
    <row r="162" spans="1:3" ht="15.75">
      <c r="A162" s="1447">
        <v>5561</v>
      </c>
      <c r="B162" s="1461" t="s">
        <v>989</v>
      </c>
      <c r="C162" s="1447">
        <v>5561</v>
      </c>
    </row>
    <row r="163" spans="1:3" ht="15.75">
      <c r="A163" s="1447">
        <v>5562</v>
      </c>
      <c r="B163" s="1461" t="s">
        <v>936</v>
      </c>
      <c r="C163" s="1447">
        <v>5562</v>
      </c>
    </row>
    <row r="164" spans="1:3" ht="15.75">
      <c r="A164" s="1447">
        <v>5588</v>
      </c>
      <c r="B164" s="1450" t="s">
        <v>1320</v>
      </c>
      <c r="C164" s="1447">
        <v>5588</v>
      </c>
    </row>
    <row r="165" spans="1:3" ht="15.75">
      <c r="A165" s="1447">
        <v>5589</v>
      </c>
      <c r="B165" s="1450" t="s">
        <v>1321</v>
      </c>
      <c r="C165" s="1447">
        <v>5589</v>
      </c>
    </row>
    <row r="166" spans="1:3" ht="15.75">
      <c r="A166" s="1447">
        <v>6601</v>
      </c>
      <c r="B166" s="1450" t="s">
        <v>1322</v>
      </c>
      <c r="C166" s="1447">
        <v>6601</v>
      </c>
    </row>
    <row r="167" spans="1:3" ht="15.75">
      <c r="A167" s="1447">
        <v>6602</v>
      </c>
      <c r="B167" s="1451" t="s">
        <v>1323</v>
      </c>
      <c r="C167" s="1447">
        <v>6602</v>
      </c>
    </row>
    <row r="168" spans="1:3" ht="15.75">
      <c r="A168" s="1447">
        <v>6603</v>
      </c>
      <c r="B168" s="1451" t="s">
        <v>1324</v>
      </c>
      <c r="C168" s="1447">
        <v>6603</v>
      </c>
    </row>
    <row r="169" spans="1:3" ht="15.75">
      <c r="A169" s="1447">
        <v>6604</v>
      </c>
      <c r="B169" s="1451" t="s">
        <v>1325</v>
      </c>
      <c r="C169" s="1447">
        <v>6604</v>
      </c>
    </row>
    <row r="170" spans="1:3" ht="15.75">
      <c r="A170" s="1447">
        <v>6605</v>
      </c>
      <c r="B170" s="1451" t="s">
        <v>978</v>
      </c>
      <c r="C170" s="1447">
        <v>6605</v>
      </c>
    </row>
    <row r="171" spans="1:3" ht="15">
      <c r="A171" s="1460">
        <v>6606</v>
      </c>
      <c r="B171" s="1453" t="s">
        <v>1326</v>
      </c>
      <c r="C171" s="1460">
        <v>6606</v>
      </c>
    </row>
    <row r="172" spans="1:3" ht="15.75">
      <c r="A172" s="1447">
        <v>6618</v>
      </c>
      <c r="B172" s="1450" t="s">
        <v>1327</v>
      </c>
      <c r="C172" s="1447">
        <v>6618</v>
      </c>
    </row>
    <row r="173" spans="1:3" ht="15.75">
      <c r="A173" s="1447">
        <v>6619</v>
      </c>
      <c r="B173" s="1451" t="s">
        <v>1328</v>
      </c>
      <c r="C173" s="1447">
        <v>6619</v>
      </c>
    </row>
    <row r="174" spans="1:3" ht="15.75">
      <c r="A174" s="1447">
        <v>6621</v>
      </c>
      <c r="B174" s="1450" t="s">
        <v>1329</v>
      </c>
      <c r="C174" s="1447">
        <v>6621</v>
      </c>
    </row>
    <row r="175" spans="1:3" ht="15.75">
      <c r="A175" s="1447">
        <v>6622</v>
      </c>
      <c r="B175" s="1451" t="s">
        <v>1330</v>
      </c>
      <c r="C175" s="1447">
        <v>6622</v>
      </c>
    </row>
    <row r="176" spans="1:3" ht="15.75">
      <c r="A176" s="1447">
        <v>6623</v>
      </c>
      <c r="B176" s="1451" t="s">
        <v>1331</v>
      </c>
      <c r="C176" s="1447">
        <v>6623</v>
      </c>
    </row>
    <row r="177" spans="1:3" ht="15.75">
      <c r="A177" s="1447">
        <v>6624</v>
      </c>
      <c r="B177" s="1451" t="s">
        <v>1332</v>
      </c>
      <c r="C177" s="1447">
        <v>6624</v>
      </c>
    </row>
    <row r="178" spans="1:3" ht="15.75">
      <c r="A178" s="1447">
        <v>6625</v>
      </c>
      <c r="B178" s="1452" t="s">
        <v>1333</v>
      </c>
      <c r="C178" s="1447">
        <v>6625</v>
      </c>
    </row>
    <row r="179" spans="1:3" ht="15.75">
      <c r="A179" s="1447">
        <v>6626</v>
      </c>
      <c r="B179" s="1452" t="s">
        <v>1225</v>
      </c>
      <c r="C179" s="1447">
        <v>6626</v>
      </c>
    </row>
    <row r="180" spans="1:3" ht="15.75">
      <c r="A180" s="1447">
        <v>6627</v>
      </c>
      <c r="B180" s="1452" t="s">
        <v>1226</v>
      </c>
      <c r="C180" s="1447">
        <v>6627</v>
      </c>
    </row>
    <row r="181" spans="1:3" ht="15.75">
      <c r="A181" s="1447">
        <v>6628</v>
      </c>
      <c r="B181" s="1458" t="s">
        <v>1227</v>
      </c>
      <c r="C181" s="1447">
        <v>6628</v>
      </c>
    </row>
    <row r="182" spans="1:3" ht="15.75">
      <c r="A182" s="1447">
        <v>6629</v>
      </c>
      <c r="B182" s="1461" t="s">
        <v>1228</v>
      </c>
      <c r="C182" s="1447">
        <v>6629</v>
      </c>
    </row>
    <row r="183" spans="1:3" ht="15.75">
      <c r="A183" s="1462">
        <v>7701</v>
      </c>
      <c r="B183" s="1450" t="s">
        <v>1229</v>
      </c>
      <c r="C183" s="1462">
        <v>7701</v>
      </c>
    </row>
    <row r="184" spans="1:3" ht="15.75">
      <c r="A184" s="1447">
        <v>7708</v>
      </c>
      <c r="B184" s="1450" t="s">
        <v>1230</v>
      </c>
      <c r="C184" s="1447">
        <v>7708</v>
      </c>
    </row>
    <row r="185" spans="1:3" ht="15.75">
      <c r="A185" s="1447">
        <v>7711</v>
      </c>
      <c r="B185" s="1453" t="s">
        <v>1231</v>
      </c>
      <c r="C185" s="1447">
        <v>7711</v>
      </c>
    </row>
    <row r="186" spans="1:3" ht="15.75">
      <c r="A186" s="1447">
        <v>7712</v>
      </c>
      <c r="B186" s="1450" t="s">
        <v>1232</v>
      </c>
      <c r="C186" s="1447">
        <v>7712</v>
      </c>
    </row>
    <row r="187" spans="1:3" ht="15.75">
      <c r="A187" s="1447">
        <v>7713</v>
      </c>
      <c r="B187" s="1463" t="s">
        <v>1233</v>
      </c>
      <c r="C187" s="1447">
        <v>7713</v>
      </c>
    </row>
    <row r="188" spans="1:3" ht="15.75">
      <c r="A188" s="1447">
        <v>7714</v>
      </c>
      <c r="B188" s="1449" t="s">
        <v>1234</v>
      </c>
      <c r="C188" s="1447">
        <v>7714</v>
      </c>
    </row>
    <row r="189" spans="1:3" ht="15.75">
      <c r="A189" s="1447">
        <v>7718</v>
      </c>
      <c r="B189" s="1450" t="s">
        <v>1235</v>
      </c>
      <c r="C189" s="1447">
        <v>7718</v>
      </c>
    </row>
    <row r="190" spans="1:3" ht="15.75">
      <c r="A190" s="1447">
        <v>7719</v>
      </c>
      <c r="B190" s="1451" t="s">
        <v>1236</v>
      </c>
      <c r="C190" s="1447">
        <v>7719</v>
      </c>
    </row>
    <row r="191" spans="1:3" ht="15.75">
      <c r="A191" s="1447">
        <v>7731</v>
      </c>
      <c r="B191" s="1450" t="s">
        <v>1237</v>
      </c>
      <c r="C191" s="1447">
        <v>7731</v>
      </c>
    </row>
    <row r="192" spans="1:3" ht="15.75">
      <c r="A192" s="1447">
        <v>7732</v>
      </c>
      <c r="B192" s="1451" t="s">
        <v>1238</v>
      </c>
      <c r="C192" s="1447">
        <v>7732</v>
      </c>
    </row>
    <row r="193" spans="1:3" ht="15.75">
      <c r="A193" s="1447">
        <v>7733</v>
      </c>
      <c r="B193" s="1451" t="s">
        <v>1239</v>
      </c>
      <c r="C193" s="1447">
        <v>7733</v>
      </c>
    </row>
    <row r="194" spans="1:3" ht="15.75">
      <c r="A194" s="1447">
        <v>7735</v>
      </c>
      <c r="B194" s="1451" t="s">
        <v>1240</v>
      </c>
      <c r="C194" s="1447">
        <v>7735</v>
      </c>
    </row>
    <row r="195" spans="1:3" ht="15.75">
      <c r="A195" s="1447">
        <v>7736</v>
      </c>
      <c r="B195" s="1450" t="s">
        <v>1241</v>
      </c>
      <c r="C195" s="1447">
        <v>7736</v>
      </c>
    </row>
    <row r="196" spans="1:3" ht="15.75">
      <c r="A196" s="1447">
        <v>7737</v>
      </c>
      <c r="B196" s="1451" t="s">
        <v>1242</v>
      </c>
      <c r="C196" s="1447">
        <v>7737</v>
      </c>
    </row>
    <row r="197" spans="1:3" ht="15.75">
      <c r="A197" s="1447">
        <v>7738</v>
      </c>
      <c r="B197" s="1451" t="s">
        <v>1243</v>
      </c>
      <c r="C197" s="1447">
        <v>7738</v>
      </c>
    </row>
    <row r="198" spans="1:3" ht="15.75">
      <c r="A198" s="1447">
        <v>7739</v>
      </c>
      <c r="B198" s="1455" t="s">
        <v>1244</v>
      </c>
      <c r="C198" s="1447">
        <v>7739</v>
      </c>
    </row>
    <row r="199" spans="1:3" ht="15.75">
      <c r="A199" s="1447">
        <v>7740</v>
      </c>
      <c r="B199" s="1455" t="s">
        <v>1245</v>
      </c>
      <c r="C199" s="1447">
        <v>7740</v>
      </c>
    </row>
    <row r="200" spans="1:3" ht="15.75">
      <c r="A200" s="1447">
        <v>7741</v>
      </c>
      <c r="B200" s="1451" t="s">
        <v>1246</v>
      </c>
      <c r="C200" s="1447">
        <v>7741</v>
      </c>
    </row>
    <row r="201" spans="1:3" ht="15.75">
      <c r="A201" s="1447">
        <v>7742</v>
      </c>
      <c r="B201" s="1451" t="s">
        <v>1247</v>
      </c>
      <c r="C201" s="1447">
        <v>7742</v>
      </c>
    </row>
    <row r="202" spans="1:3" ht="15.75">
      <c r="A202" s="1447">
        <v>7743</v>
      </c>
      <c r="B202" s="1451" t="s">
        <v>1248</v>
      </c>
      <c r="C202" s="1447">
        <v>7743</v>
      </c>
    </row>
    <row r="203" spans="1:3" ht="15.75">
      <c r="A203" s="1447">
        <v>7744</v>
      </c>
      <c r="B203" s="1461" t="s">
        <v>1249</v>
      </c>
      <c r="C203" s="1447">
        <v>7744</v>
      </c>
    </row>
    <row r="204" spans="1:3" ht="15.75">
      <c r="A204" s="1447">
        <v>7745</v>
      </c>
      <c r="B204" s="1451" t="s">
        <v>1250</v>
      </c>
      <c r="C204" s="1447">
        <v>7745</v>
      </c>
    </row>
    <row r="205" spans="1:3" ht="15.75">
      <c r="A205" s="1447">
        <v>7746</v>
      </c>
      <c r="B205" s="1451" t="s">
        <v>1251</v>
      </c>
      <c r="C205" s="1447">
        <v>7746</v>
      </c>
    </row>
    <row r="206" spans="1:3" ht="15.75">
      <c r="A206" s="1447">
        <v>7747</v>
      </c>
      <c r="B206" s="1450" t="s">
        <v>1252</v>
      </c>
      <c r="C206" s="1447">
        <v>7747</v>
      </c>
    </row>
    <row r="207" spans="1:3" ht="15.75">
      <c r="A207" s="1447">
        <v>7748</v>
      </c>
      <c r="B207" s="1453" t="s">
        <v>1253</v>
      </c>
      <c r="C207" s="1447">
        <v>7748</v>
      </c>
    </row>
    <row r="208" spans="1:3" ht="15.75">
      <c r="A208" s="1447">
        <v>7751</v>
      </c>
      <c r="B208" s="1451" t="s">
        <v>1254</v>
      </c>
      <c r="C208" s="1447">
        <v>7751</v>
      </c>
    </row>
    <row r="209" spans="1:3" ht="15.75">
      <c r="A209" s="1447">
        <v>7752</v>
      </c>
      <c r="B209" s="1451" t="s">
        <v>1255</v>
      </c>
      <c r="C209" s="1447">
        <v>7752</v>
      </c>
    </row>
    <row r="210" spans="1:3" ht="15.75">
      <c r="A210" s="1447">
        <v>7755</v>
      </c>
      <c r="B210" s="1452" t="s">
        <v>2079</v>
      </c>
      <c r="C210" s="1447">
        <v>7755</v>
      </c>
    </row>
    <row r="211" spans="1:3" ht="15.75">
      <c r="A211" s="1447">
        <v>7758</v>
      </c>
      <c r="B211" s="1450" t="s">
        <v>2080</v>
      </c>
      <c r="C211" s="1447">
        <v>7758</v>
      </c>
    </row>
    <row r="212" spans="1:3" ht="15.75">
      <c r="A212" s="1447">
        <v>7759</v>
      </c>
      <c r="B212" s="1451" t="s">
        <v>2081</v>
      </c>
      <c r="C212" s="1447">
        <v>7759</v>
      </c>
    </row>
    <row r="213" spans="1:3" ht="15.75">
      <c r="A213" s="1447">
        <v>7761</v>
      </c>
      <c r="B213" s="1450" t="s">
        <v>2082</v>
      </c>
      <c r="C213" s="1447">
        <v>7761</v>
      </c>
    </row>
    <row r="214" spans="1:3" ht="15.75">
      <c r="A214" s="1447">
        <v>7762</v>
      </c>
      <c r="B214" s="1450" t="s">
        <v>2083</v>
      </c>
      <c r="C214" s="1447">
        <v>7762</v>
      </c>
    </row>
    <row r="215" spans="1:3" ht="15.75">
      <c r="A215" s="1447">
        <v>7768</v>
      </c>
      <c r="B215" s="1450" t="s">
        <v>2084</v>
      </c>
      <c r="C215" s="1447">
        <v>7768</v>
      </c>
    </row>
    <row r="216" spans="1:3" ht="15.75">
      <c r="A216" s="1447">
        <v>8801</v>
      </c>
      <c r="B216" s="1453" t="s">
        <v>2085</v>
      </c>
      <c r="C216" s="1447">
        <v>8801</v>
      </c>
    </row>
    <row r="217" spans="1:3" ht="15.75">
      <c r="A217" s="1447">
        <v>8802</v>
      </c>
      <c r="B217" s="1450" t="s">
        <v>2086</v>
      </c>
      <c r="C217" s="1447">
        <v>8802</v>
      </c>
    </row>
    <row r="218" spans="1:3" ht="15.75">
      <c r="A218" s="1447">
        <v>8803</v>
      </c>
      <c r="B218" s="1450" t="s">
        <v>2087</v>
      </c>
      <c r="C218" s="1447">
        <v>8803</v>
      </c>
    </row>
    <row r="219" spans="1:3" ht="15.75">
      <c r="A219" s="1447">
        <v>8804</v>
      </c>
      <c r="B219" s="1450" t="s">
        <v>2088</v>
      </c>
      <c r="C219" s="1447">
        <v>8804</v>
      </c>
    </row>
    <row r="220" spans="1:3" ht="15.75">
      <c r="A220" s="1447">
        <v>8805</v>
      </c>
      <c r="B220" s="1452" t="s">
        <v>2089</v>
      </c>
      <c r="C220" s="1447">
        <v>8805</v>
      </c>
    </row>
    <row r="221" spans="1:3" ht="15.75">
      <c r="A221" s="1447">
        <v>8807</v>
      </c>
      <c r="B221" s="1458" t="s">
        <v>262</v>
      </c>
      <c r="C221" s="1447">
        <v>8807</v>
      </c>
    </row>
    <row r="222" spans="1:3" ht="15.75">
      <c r="A222" s="1447">
        <v>8808</v>
      </c>
      <c r="B222" s="1451" t="s">
        <v>263</v>
      </c>
      <c r="C222" s="1447">
        <v>8808</v>
      </c>
    </row>
    <row r="223" spans="1:3" ht="15.75">
      <c r="A223" s="1447">
        <v>8809</v>
      </c>
      <c r="B223" s="1451" t="s">
        <v>264</v>
      </c>
      <c r="C223" s="1447">
        <v>8809</v>
      </c>
    </row>
    <row r="224" spans="1:3" ht="15.75">
      <c r="A224" s="1447">
        <v>8811</v>
      </c>
      <c r="B224" s="1450" t="s">
        <v>265</v>
      </c>
      <c r="C224" s="1447">
        <v>8811</v>
      </c>
    </row>
    <row r="225" spans="1:3" ht="15.75">
      <c r="A225" s="1447">
        <v>8813</v>
      </c>
      <c r="B225" s="1451" t="s">
        <v>266</v>
      </c>
      <c r="C225" s="1447">
        <v>8813</v>
      </c>
    </row>
    <row r="226" spans="1:3" ht="15.75">
      <c r="A226" s="1447">
        <v>8814</v>
      </c>
      <c r="B226" s="1450" t="s">
        <v>267</v>
      </c>
      <c r="C226" s="1447">
        <v>8814</v>
      </c>
    </row>
    <row r="227" spans="1:3" ht="15.75">
      <c r="A227" s="1447">
        <v>8815</v>
      </c>
      <c r="B227" s="1450" t="s">
        <v>268</v>
      </c>
      <c r="C227" s="1447">
        <v>8815</v>
      </c>
    </row>
    <row r="228" spans="1:3" ht="15.75">
      <c r="A228" s="1447">
        <v>8816</v>
      </c>
      <c r="B228" s="1451" t="s">
        <v>269</v>
      </c>
      <c r="C228" s="1447">
        <v>8816</v>
      </c>
    </row>
    <row r="229" spans="1:3" ht="15.75">
      <c r="A229" s="1447">
        <v>8817</v>
      </c>
      <c r="B229" s="1451" t="s">
        <v>270</v>
      </c>
      <c r="C229" s="1447">
        <v>8817</v>
      </c>
    </row>
    <row r="230" spans="1:3" ht="15.75">
      <c r="A230" s="1447">
        <v>8821</v>
      </c>
      <c r="B230" s="1451" t="s">
        <v>271</v>
      </c>
      <c r="C230" s="1447">
        <v>8821</v>
      </c>
    </row>
    <row r="231" spans="1:3" ht="15.75">
      <c r="A231" s="1447">
        <v>8824</v>
      </c>
      <c r="B231" s="1453" t="s">
        <v>272</v>
      </c>
      <c r="C231" s="1447">
        <v>8824</v>
      </c>
    </row>
    <row r="232" spans="1:3" ht="15.75">
      <c r="A232" s="1447">
        <v>8825</v>
      </c>
      <c r="B232" s="1453" t="s">
        <v>273</v>
      </c>
      <c r="C232" s="1447">
        <v>8825</v>
      </c>
    </row>
    <row r="233" spans="1:3" ht="15.75">
      <c r="A233" s="1447">
        <v>8826</v>
      </c>
      <c r="B233" s="1453" t="s">
        <v>274</v>
      </c>
      <c r="C233" s="1447">
        <v>8826</v>
      </c>
    </row>
    <row r="234" spans="1:3" ht="15.75">
      <c r="A234" s="1447">
        <v>8827</v>
      </c>
      <c r="B234" s="1453" t="s">
        <v>275</v>
      </c>
      <c r="C234" s="1447">
        <v>8827</v>
      </c>
    </row>
    <row r="235" spans="1:3" ht="15.75">
      <c r="A235" s="1447">
        <v>8828</v>
      </c>
      <c r="B235" s="1450" t="s">
        <v>276</v>
      </c>
      <c r="C235" s="1447">
        <v>8828</v>
      </c>
    </row>
    <row r="236" spans="1:3" ht="15.75">
      <c r="A236" s="1447">
        <v>8829</v>
      </c>
      <c r="B236" s="1450" t="s">
        <v>277</v>
      </c>
      <c r="C236" s="1447">
        <v>8829</v>
      </c>
    </row>
    <row r="237" spans="1:3" ht="15.75">
      <c r="A237" s="1447">
        <v>8831</v>
      </c>
      <c r="B237" s="1450" t="s">
        <v>278</v>
      </c>
      <c r="C237" s="1447">
        <v>8831</v>
      </c>
    </row>
    <row r="238" spans="1:3" ht="15.75">
      <c r="A238" s="1447">
        <v>8832</v>
      </c>
      <c r="B238" s="1451" t="s">
        <v>279</v>
      </c>
      <c r="C238" s="1447">
        <v>8832</v>
      </c>
    </row>
    <row r="239" spans="1:3" ht="15.75">
      <c r="A239" s="1447">
        <v>8833</v>
      </c>
      <c r="B239" s="1450" t="s">
        <v>280</v>
      </c>
      <c r="C239" s="1447">
        <v>8833</v>
      </c>
    </row>
    <row r="240" spans="1:3" ht="15.75">
      <c r="A240" s="1447">
        <v>8834</v>
      </c>
      <c r="B240" s="1451" t="s">
        <v>281</v>
      </c>
      <c r="C240" s="1447">
        <v>8834</v>
      </c>
    </row>
    <row r="241" spans="1:3" ht="15.75">
      <c r="A241" s="1447">
        <v>8835</v>
      </c>
      <c r="B241" s="1451" t="s">
        <v>1338</v>
      </c>
      <c r="C241" s="1447">
        <v>8835</v>
      </c>
    </row>
    <row r="242" spans="1:3" ht="15.75">
      <c r="A242" s="1447">
        <v>8836</v>
      </c>
      <c r="B242" s="1450" t="s">
        <v>1339</v>
      </c>
      <c r="C242" s="1447">
        <v>8836</v>
      </c>
    </row>
    <row r="243" spans="1:3" ht="15.75">
      <c r="A243" s="1447">
        <v>8837</v>
      </c>
      <c r="B243" s="1450" t="s">
        <v>1340</v>
      </c>
      <c r="C243" s="1447">
        <v>8837</v>
      </c>
    </row>
    <row r="244" spans="1:3" ht="15.75">
      <c r="A244" s="1447">
        <v>8838</v>
      </c>
      <c r="B244" s="1450" t="s">
        <v>1341</v>
      </c>
      <c r="C244" s="1447">
        <v>8838</v>
      </c>
    </row>
    <row r="245" spans="1:3" ht="15.75">
      <c r="A245" s="1447">
        <v>8839</v>
      </c>
      <c r="B245" s="1451" t="s">
        <v>1342</v>
      </c>
      <c r="C245" s="1447">
        <v>8839</v>
      </c>
    </row>
    <row r="246" spans="1:3" ht="15.75">
      <c r="A246" s="1447">
        <v>8845</v>
      </c>
      <c r="B246" s="1452" t="s">
        <v>1343</v>
      </c>
      <c r="C246" s="1447">
        <v>8845</v>
      </c>
    </row>
    <row r="247" spans="1:3" ht="15.75">
      <c r="A247" s="1447">
        <v>8848</v>
      </c>
      <c r="B247" s="1458" t="s">
        <v>1344</v>
      </c>
      <c r="C247" s="1447">
        <v>8848</v>
      </c>
    </row>
    <row r="248" spans="1:3" ht="15.75">
      <c r="A248" s="1447">
        <v>8849</v>
      </c>
      <c r="B248" s="1450" t="s">
        <v>1345</v>
      </c>
      <c r="C248" s="1447">
        <v>8849</v>
      </c>
    </row>
    <row r="249" spans="1:3" ht="15.75">
      <c r="A249" s="1447">
        <v>8851</v>
      </c>
      <c r="B249" s="1450" t="s">
        <v>1346</v>
      </c>
      <c r="C249" s="1447">
        <v>8851</v>
      </c>
    </row>
    <row r="250" spans="1:3" ht="15.75">
      <c r="A250" s="1447">
        <v>8852</v>
      </c>
      <c r="B250" s="1450" t="s">
        <v>1347</v>
      </c>
      <c r="C250" s="1447">
        <v>8852</v>
      </c>
    </row>
    <row r="251" spans="1:3" ht="15.75">
      <c r="A251" s="1447">
        <v>8853</v>
      </c>
      <c r="B251" s="1450" t="s">
        <v>1348</v>
      </c>
      <c r="C251" s="1447">
        <v>8853</v>
      </c>
    </row>
    <row r="252" spans="1:3" ht="15.75">
      <c r="A252" s="1447">
        <v>8855</v>
      </c>
      <c r="B252" s="1452" t="s">
        <v>1349</v>
      </c>
      <c r="C252" s="1447">
        <v>8855</v>
      </c>
    </row>
    <row r="253" spans="1:3" ht="15.75">
      <c r="A253" s="1447">
        <v>8858</v>
      </c>
      <c r="B253" s="1461" t="s">
        <v>1350</v>
      </c>
      <c r="C253" s="1447">
        <v>8858</v>
      </c>
    </row>
    <row r="254" spans="1:3" ht="15.75">
      <c r="A254" s="1447">
        <v>8859</v>
      </c>
      <c r="B254" s="1451" t="s">
        <v>1351</v>
      </c>
      <c r="C254" s="1447">
        <v>8859</v>
      </c>
    </row>
    <row r="255" spans="1:3" ht="15.75">
      <c r="A255" s="1447">
        <v>8861</v>
      </c>
      <c r="B255" s="1450" t="s">
        <v>1352</v>
      </c>
      <c r="C255" s="1447">
        <v>8861</v>
      </c>
    </row>
    <row r="256" spans="1:3" ht="15.75">
      <c r="A256" s="1447">
        <v>8862</v>
      </c>
      <c r="B256" s="1451" t="s">
        <v>1353</v>
      </c>
      <c r="C256" s="1447">
        <v>8862</v>
      </c>
    </row>
    <row r="257" spans="1:3" ht="15.75">
      <c r="A257" s="1447">
        <v>8863</v>
      </c>
      <c r="B257" s="1451" t="s">
        <v>1354</v>
      </c>
      <c r="C257" s="1447">
        <v>8863</v>
      </c>
    </row>
    <row r="258" spans="1:3" ht="15.75">
      <c r="A258" s="1447">
        <v>8864</v>
      </c>
      <c r="B258" s="1450" t="s">
        <v>1355</v>
      </c>
      <c r="C258" s="1447">
        <v>8864</v>
      </c>
    </row>
    <row r="259" spans="1:3" ht="15.75">
      <c r="A259" s="1447">
        <v>8865</v>
      </c>
      <c r="B259" s="1451" t="s">
        <v>1356</v>
      </c>
      <c r="C259" s="1447">
        <v>8865</v>
      </c>
    </row>
    <row r="260" spans="1:3" ht="15.75">
      <c r="A260" s="1447">
        <v>8866</v>
      </c>
      <c r="B260" s="1451" t="s">
        <v>2034</v>
      </c>
      <c r="C260" s="1447">
        <v>8866</v>
      </c>
    </row>
    <row r="261" spans="1:3" ht="15.75">
      <c r="A261" s="1447">
        <v>8867</v>
      </c>
      <c r="B261" s="1451" t="s">
        <v>2035</v>
      </c>
      <c r="C261" s="1447">
        <v>8867</v>
      </c>
    </row>
    <row r="262" spans="1:3" ht="15.75">
      <c r="A262" s="1447">
        <v>8868</v>
      </c>
      <c r="B262" s="1451" t="s">
        <v>2036</v>
      </c>
      <c r="C262" s="1447">
        <v>8868</v>
      </c>
    </row>
    <row r="263" spans="1:3" ht="15.75">
      <c r="A263" s="1447">
        <v>8869</v>
      </c>
      <c r="B263" s="1450" t="s">
        <v>2037</v>
      </c>
      <c r="C263" s="1447">
        <v>8869</v>
      </c>
    </row>
    <row r="264" spans="1:3" ht="15.75">
      <c r="A264" s="1447">
        <v>8871</v>
      </c>
      <c r="B264" s="1451" t="s">
        <v>2038</v>
      </c>
      <c r="C264" s="1447">
        <v>8871</v>
      </c>
    </row>
    <row r="265" spans="1:3" ht="15.75">
      <c r="A265" s="1447">
        <v>8872</v>
      </c>
      <c r="B265" s="1451" t="s">
        <v>1364</v>
      </c>
      <c r="C265" s="1447">
        <v>8872</v>
      </c>
    </row>
    <row r="266" spans="1:3" ht="15.75">
      <c r="A266" s="1447">
        <v>8873</v>
      </c>
      <c r="B266" s="1451" t="s">
        <v>1365</v>
      </c>
      <c r="C266" s="1447">
        <v>8873</v>
      </c>
    </row>
    <row r="267" spans="1:3" ht="16.5" customHeight="1">
      <c r="A267" s="1447">
        <v>8875</v>
      </c>
      <c r="B267" s="1451" t="s">
        <v>1366</v>
      </c>
      <c r="C267" s="1447">
        <v>8875</v>
      </c>
    </row>
    <row r="268" spans="1:3" ht="15.75">
      <c r="A268" s="1447">
        <v>8876</v>
      </c>
      <c r="B268" s="1451" t="s">
        <v>1367</v>
      </c>
      <c r="C268" s="1447">
        <v>8876</v>
      </c>
    </row>
    <row r="269" spans="1:3" ht="15.75">
      <c r="A269" s="1447">
        <v>8877</v>
      </c>
      <c r="B269" s="1450" t="s">
        <v>1368</v>
      </c>
      <c r="C269" s="1447">
        <v>8877</v>
      </c>
    </row>
    <row r="270" spans="1:3" ht="15.75">
      <c r="A270" s="1447">
        <v>8878</v>
      </c>
      <c r="B270" s="1461" t="s">
        <v>1369</v>
      </c>
      <c r="C270" s="1447">
        <v>8878</v>
      </c>
    </row>
    <row r="271" spans="1:3" ht="15.75">
      <c r="A271" s="1447">
        <v>8885</v>
      </c>
      <c r="B271" s="1453" t="s">
        <v>1370</v>
      </c>
      <c r="C271" s="1447">
        <v>8885</v>
      </c>
    </row>
    <row r="272" spans="1:3" ht="15.75">
      <c r="A272" s="1447">
        <v>8888</v>
      </c>
      <c r="B272" s="1450" t="s">
        <v>1371</v>
      </c>
      <c r="C272" s="1447">
        <v>8888</v>
      </c>
    </row>
    <row r="273" spans="1:3" ht="15.75">
      <c r="A273" s="1447">
        <v>8897</v>
      </c>
      <c r="B273" s="1450" t="s">
        <v>1372</v>
      </c>
      <c r="C273" s="1447">
        <v>8897</v>
      </c>
    </row>
    <row r="274" spans="1:3" ht="15.75">
      <c r="A274" s="1447">
        <v>8898</v>
      </c>
      <c r="B274" s="1450" t="s">
        <v>1373</v>
      </c>
      <c r="C274" s="1447">
        <v>8898</v>
      </c>
    </row>
    <row r="275" spans="1:3" ht="15.75">
      <c r="A275" s="1447">
        <v>9910</v>
      </c>
      <c r="B275" s="1453" t="s">
        <v>1374</v>
      </c>
      <c r="C275" s="1447">
        <v>9910</v>
      </c>
    </row>
    <row r="276" spans="1:3" ht="15.75">
      <c r="A276" s="1447">
        <v>9997</v>
      </c>
      <c r="B276" s="1450" t="s">
        <v>1375</v>
      </c>
      <c r="C276" s="1447">
        <v>9997</v>
      </c>
    </row>
    <row r="277" spans="1:3" ht="15.75">
      <c r="A277" s="1447">
        <v>9998</v>
      </c>
      <c r="B277" s="1450" t="s">
        <v>1376</v>
      </c>
      <c r="C277" s="1447">
        <v>9998</v>
      </c>
    </row>
    <row r="278" ht="14.25"/>
    <row r="279" ht="14.25"/>
    <row r="280" ht="14.25"/>
    <row r="281" ht="14.25"/>
    <row r="282" spans="1:2" ht="14.25">
      <c r="A282" s="1436" t="s">
        <v>5</v>
      </c>
      <c r="B282" s="1437" t="s">
        <v>7</v>
      </c>
    </row>
    <row r="283" spans="1:3" ht="14.25">
      <c r="A283" s="1607" t="s">
        <v>1377</v>
      </c>
      <c r="B283" s="1608"/>
      <c r="C283" s="1608"/>
    </row>
    <row r="284" spans="1:3" ht="14.25">
      <c r="A284" s="1465" t="s">
        <v>1584</v>
      </c>
      <c r="B284" s="1466"/>
      <c r="C284" s="1466"/>
    </row>
    <row r="285" spans="1:3" ht="14.25">
      <c r="A285" s="1467" t="s">
        <v>1585</v>
      </c>
      <c r="B285" s="1468" t="s">
        <v>1586</v>
      </c>
      <c r="C285" s="1468" t="s">
        <v>1584</v>
      </c>
    </row>
    <row r="286" spans="1:3" ht="14.25">
      <c r="A286" s="1467" t="s">
        <v>1587</v>
      </c>
      <c r="B286" s="1468" t="s">
        <v>1588</v>
      </c>
      <c r="C286" s="1468" t="s">
        <v>1584</v>
      </c>
    </row>
    <row r="287" spans="1:3" ht="14.25">
      <c r="A287" s="1467" t="s">
        <v>1589</v>
      </c>
      <c r="B287" s="1468" t="s">
        <v>1590</v>
      </c>
      <c r="C287" s="1468" t="s">
        <v>1584</v>
      </c>
    </row>
    <row r="288" spans="1:3" ht="14.25">
      <c r="A288" s="1467" t="s">
        <v>1591</v>
      </c>
      <c r="B288" s="1468" t="s">
        <v>1592</v>
      </c>
      <c r="C288" s="1468" t="s">
        <v>1584</v>
      </c>
    </row>
    <row r="289" spans="1:3" ht="14.25">
      <c r="A289" s="1467" t="s">
        <v>1593</v>
      </c>
      <c r="B289" s="1468" t="s">
        <v>1594</v>
      </c>
      <c r="C289" s="1468" t="s">
        <v>1584</v>
      </c>
    </row>
    <row r="290" spans="1:3" ht="14.25">
      <c r="A290" s="1467" t="s">
        <v>1595</v>
      </c>
      <c r="B290" s="1468" t="s">
        <v>1596</v>
      </c>
      <c r="C290" s="1468" t="s">
        <v>1584</v>
      </c>
    </row>
    <row r="291" spans="1:3" ht="14.25">
      <c r="A291" s="1467" t="s">
        <v>1597</v>
      </c>
      <c r="B291" s="1468" t="s">
        <v>1598</v>
      </c>
      <c r="C291" s="1468" t="s">
        <v>1584</v>
      </c>
    </row>
    <row r="292" spans="1:3" ht="14.25">
      <c r="A292" s="1467" t="s">
        <v>1599</v>
      </c>
      <c r="B292" s="1468" t="s">
        <v>1600</v>
      </c>
      <c r="C292" s="1468" t="s">
        <v>1584</v>
      </c>
    </row>
    <row r="293" spans="1:3" ht="14.25">
      <c r="A293" s="1467" t="s">
        <v>1601</v>
      </c>
      <c r="B293" s="1468" t="s">
        <v>1602</v>
      </c>
      <c r="C293" s="1468" t="s">
        <v>1584</v>
      </c>
    </row>
    <row r="294" spans="1:3" ht="14.25">
      <c r="A294" s="1467" t="s">
        <v>1603</v>
      </c>
      <c r="B294" s="1468" t="s">
        <v>1604</v>
      </c>
      <c r="C294" s="1468" t="s">
        <v>1584</v>
      </c>
    </row>
    <row r="295" spans="1:3" ht="14.25">
      <c r="A295" s="1467" t="s">
        <v>1605</v>
      </c>
      <c r="B295" s="1468" t="s">
        <v>1606</v>
      </c>
      <c r="C295" s="1468" t="s">
        <v>1584</v>
      </c>
    </row>
    <row r="296" spans="1:3" ht="14.25">
      <c r="A296" s="1467" t="s">
        <v>1607</v>
      </c>
      <c r="B296" s="1468">
        <v>98315</v>
      </c>
      <c r="C296" s="1468" t="s">
        <v>1584</v>
      </c>
    </row>
    <row r="297" spans="1:3" ht="14.25">
      <c r="A297" s="1465" t="s">
        <v>1608</v>
      </c>
      <c r="B297" s="1531"/>
      <c r="C297" s="1531"/>
    </row>
    <row r="298" spans="1:3" ht="14.25">
      <c r="A298" s="1467" t="s">
        <v>1378</v>
      </c>
      <c r="B298" s="1468" t="s">
        <v>1379</v>
      </c>
      <c r="C298" s="1468" t="s">
        <v>1608</v>
      </c>
    </row>
    <row r="299" spans="1:3" ht="14.25">
      <c r="A299" s="1467" t="s">
        <v>991</v>
      </c>
      <c r="B299" s="1468" t="s">
        <v>1380</v>
      </c>
      <c r="C299" s="1468" t="s">
        <v>1608</v>
      </c>
    </row>
    <row r="300" spans="1:3" ht="14.25">
      <c r="A300" s="1467" t="s">
        <v>1381</v>
      </c>
      <c r="B300" s="1468" t="s">
        <v>1382</v>
      </c>
      <c r="C300" s="1468" t="s">
        <v>1608</v>
      </c>
    </row>
    <row r="301" spans="1:3" ht="14.25">
      <c r="A301" s="1467" t="s">
        <v>1383</v>
      </c>
      <c r="B301" s="1468" t="s">
        <v>1384</v>
      </c>
      <c r="C301" s="1468" t="s">
        <v>1608</v>
      </c>
    </row>
    <row r="302" spans="1:3" ht="14.25">
      <c r="A302" s="1467" t="s">
        <v>1385</v>
      </c>
      <c r="B302" s="1468" t="s">
        <v>1386</v>
      </c>
      <c r="C302" s="1468" t="s">
        <v>1608</v>
      </c>
    </row>
    <row r="303" spans="1:3" ht="14.25">
      <c r="A303" s="1467" t="s">
        <v>992</v>
      </c>
      <c r="B303" s="1468" t="s">
        <v>1387</v>
      </c>
      <c r="C303" s="1468" t="s">
        <v>1608</v>
      </c>
    </row>
    <row r="304" spans="1:3" ht="14.25">
      <c r="A304" s="1467" t="s">
        <v>1388</v>
      </c>
      <c r="B304" s="1468" t="s">
        <v>1389</v>
      </c>
      <c r="C304" s="1468" t="s">
        <v>1608</v>
      </c>
    </row>
    <row r="305" spans="1:3" ht="14.25">
      <c r="A305" s="1467" t="s">
        <v>1390</v>
      </c>
      <c r="B305" s="1468" t="s">
        <v>1391</v>
      </c>
      <c r="C305" s="1468" t="s">
        <v>1608</v>
      </c>
    </row>
    <row r="306" spans="1:3" ht="14.25">
      <c r="A306" s="1465" t="s">
        <v>993</v>
      </c>
      <c r="B306" s="1468"/>
      <c r="C306" s="1468"/>
    </row>
    <row r="307" spans="1:3" ht="14.25">
      <c r="A307" s="1467" t="s">
        <v>994</v>
      </c>
      <c r="B307" s="1468" t="s">
        <v>995</v>
      </c>
      <c r="C307" s="1468" t="s">
        <v>993</v>
      </c>
    </row>
    <row r="308" spans="1:3" ht="14.25">
      <c r="A308" s="1467" t="s">
        <v>996</v>
      </c>
      <c r="B308" s="1468" t="s">
        <v>997</v>
      </c>
      <c r="C308" s="1468" t="s">
        <v>993</v>
      </c>
    </row>
    <row r="309" spans="1:3" ht="14.25">
      <c r="A309" s="1467" t="s">
        <v>998</v>
      </c>
      <c r="B309" s="1468" t="s">
        <v>999</v>
      </c>
      <c r="C309" s="1468" t="s">
        <v>993</v>
      </c>
    </row>
    <row r="310" spans="1:3" ht="14.25">
      <c r="A310" s="1467" t="s">
        <v>1000</v>
      </c>
      <c r="B310" s="1468" t="s">
        <v>1001</v>
      </c>
      <c r="C310" s="1468" t="s">
        <v>993</v>
      </c>
    </row>
    <row r="311" spans="1:3" ht="14.25">
      <c r="A311" s="1467" t="s">
        <v>1002</v>
      </c>
      <c r="B311" s="1468" t="s">
        <v>1003</v>
      </c>
      <c r="C311" s="1468" t="s">
        <v>993</v>
      </c>
    </row>
    <row r="312" spans="1:3" ht="14.25">
      <c r="A312" s="1467" t="s">
        <v>1004</v>
      </c>
      <c r="B312" s="1468" t="s">
        <v>1005</v>
      </c>
      <c r="C312" s="1468" t="s">
        <v>993</v>
      </c>
    </row>
    <row r="313" spans="1:3" ht="14.25">
      <c r="A313" s="1467" t="s">
        <v>1006</v>
      </c>
      <c r="B313" s="1468" t="s">
        <v>1007</v>
      </c>
      <c r="C313" s="1468" t="s">
        <v>993</v>
      </c>
    </row>
    <row r="314" spans="1:3" ht="14.25">
      <c r="A314" s="1467" t="s">
        <v>1008</v>
      </c>
      <c r="B314" s="1468" t="s">
        <v>1009</v>
      </c>
      <c r="C314" s="1468" t="s">
        <v>993</v>
      </c>
    </row>
    <row r="315" spans="1:3" ht="14.25">
      <c r="A315" s="1467" t="s">
        <v>1010</v>
      </c>
      <c r="B315" s="1468" t="s">
        <v>1011</v>
      </c>
      <c r="C315" s="1468" t="s">
        <v>993</v>
      </c>
    </row>
    <row r="316" spans="1:3" ht="14.25">
      <c r="A316" s="1467" t="s">
        <v>1012</v>
      </c>
      <c r="B316" s="1468" t="s">
        <v>1013</v>
      </c>
      <c r="C316" s="1468" t="s">
        <v>993</v>
      </c>
    </row>
    <row r="317" spans="1:3" ht="14.25">
      <c r="A317" s="1467" t="s">
        <v>1014</v>
      </c>
      <c r="B317" s="1468" t="s">
        <v>1015</v>
      </c>
      <c r="C317" s="1468" t="s">
        <v>993</v>
      </c>
    </row>
    <row r="318" spans="1:3" ht="14.25">
      <c r="A318" s="1467" t="s">
        <v>1016</v>
      </c>
      <c r="B318" s="1468" t="s">
        <v>1017</v>
      </c>
      <c r="C318" s="1468" t="s">
        <v>993</v>
      </c>
    </row>
    <row r="319" spans="1:3" ht="14.25">
      <c r="A319" s="1467" t="s">
        <v>1018</v>
      </c>
      <c r="B319" s="1468">
        <v>99001</v>
      </c>
      <c r="C319" s="1468"/>
    </row>
    <row r="320" ht="14.25"/>
    <row r="321" ht="14.25"/>
    <row r="322" spans="1:2" ht="14.25">
      <c r="A322" s="1436" t="s">
        <v>5</v>
      </c>
      <c r="B322" s="1437" t="s">
        <v>6</v>
      </c>
    </row>
    <row r="323" ht="15.75">
      <c r="B323" s="1464" t="s">
        <v>593</v>
      </c>
    </row>
    <row r="324" ht="18.75" thickBot="1">
      <c r="B324" s="1464" t="s">
        <v>594</v>
      </c>
    </row>
    <row r="325" spans="1:2" ht="16.5">
      <c r="A325" s="1469" t="s">
        <v>1624</v>
      </c>
      <c r="B325" s="1470" t="s">
        <v>1392</v>
      </c>
    </row>
    <row r="326" spans="1:2" ht="16.5">
      <c r="A326" s="1471" t="s">
        <v>1625</v>
      </c>
      <c r="B326" s="1472" t="s">
        <v>1393</v>
      </c>
    </row>
    <row r="327" spans="1:2" ht="16.5">
      <c r="A327" s="1471" t="s">
        <v>1626</v>
      </c>
      <c r="B327" s="1473" t="s">
        <v>1394</v>
      </c>
    </row>
    <row r="328" spans="1:2" ht="16.5">
      <c r="A328" s="1471" t="s">
        <v>1627</v>
      </c>
      <c r="B328" s="1473" t="s">
        <v>1395</v>
      </c>
    </row>
    <row r="329" spans="1:2" ht="16.5">
      <c r="A329" s="1471" t="s">
        <v>1628</v>
      </c>
      <c r="B329" s="1473" t="s">
        <v>1396</v>
      </c>
    </row>
    <row r="330" spans="1:2" ht="16.5">
      <c r="A330" s="1471" t="s">
        <v>1629</v>
      </c>
      <c r="B330" s="1473" t="s">
        <v>1397</v>
      </c>
    </row>
    <row r="331" spans="1:2" ht="16.5">
      <c r="A331" s="1471" t="s">
        <v>1630</v>
      </c>
      <c r="B331" s="1473" t="s">
        <v>1398</v>
      </c>
    </row>
    <row r="332" spans="1:2" ht="16.5">
      <c r="A332" s="1471" t="s">
        <v>1631</v>
      </c>
      <c r="B332" s="1473" t="s">
        <v>1399</v>
      </c>
    </row>
    <row r="333" spans="1:2" ht="16.5">
      <c r="A333" s="1471" t="s">
        <v>1632</v>
      </c>
      <c r="B333" s="1473" t="s">
        <v>1400</v>
      </c>
    </row>
    <row r="334" spans="1:2" ht="16.5">
      <c r="A334" s="1471" t="s">
        <v>1633</v>
      </c>
      <c r="B334" s="1473" t="s">
        <v>1401</v>
      </c>
    </row>
    <row r="335" spans="1:2" ht="16.5">
      <c r="A335" s="1471" t="s">
        <v>1634</v>
      </c>
      <c r="B335" s="1473" t="s">
        <v>1402</v>
      </c>
    </row>
    <row r="336" spans="1:2" ht="16.5">
      <c r="A336" s="1471" t="s">
        <v>1635</v>
      </c>
      <c r="B336" s="1474" t="s">
        <v>1403</v>
      </c>
    </row>
    <row r="337" spans="1:2" ht="16.5">
      <c r="A337" s="1471" t="s">
        <v>1636</v>
      </c>
      <c r="B337" s="1474" t="s">
        <v>1404</v>
      </c>
    </row>
    <row r="338" spans="1:256" ht="16.5">
      <c r="A338" s="1471" t="s">
        <v>1637</v>
      </c>
      <c r="B338" s="1473" t="s">
        <v>1405</v>
      </c>
      <c r="E338" s="1486"/>
      <c r="F338" s="1486"/>
      <c r="G338" s="1486"/>
      <c r="H338" s="1486"/>
      <c r="I338" s="1486"/>
      <c r="J338" s="1486"/>
      <c r="K338" s="1486"/>
      <c r="L338" s="1486"/>
      <c r="M338" s="1486"/>
      <c r="N338" s="1486"/>
      <c r="O338" s="1486"/>
      <c r="P338" s="1486"/>
      <c r="Q338" s="1486"/>
      <c r="R338" s="1486"/>
      <c r="S338" s="1486"/>
      <c r="T338" s="1486"/>
      <c r="U338" s="1486"/>
      <c r="V338" s="1486"/>
      <c r="W338" s="1486"/>
      <c r="X338" s="1486"/>
      <c r="Y338" s="1486"/>
      <c r="Z338" s="1486"/>
      <c r="AA338" s="1486"/>
      <c r="AB338" s="1486"/>
      <c r="AC338" s="1486"/>
      <c r="AD338" s="1486"/>
      <c r="AE338" s="1486"/>
      <c r="AF338" s="1486"/>
      <c r="AG338" s="1486"/>
      <c r="AH338" s="1486"/>
      <c r="AI338" s="1486"/>
      <c r="AJ338" s="1486"/>
      <c r="AK338" s="1486"/>
      <c r="AL338" s="1486"/>
      <c r="AM338" s="1486"/>
      <c r="AN338" s="1486"/>
      <c r="AO338" s="1486"/>
      <c r="AP338" s="1486"/>
      <c r="AQ338" s="1486"/>
      <c r="AR338" s="1486"/>
      <c r="AS338" s="1486"/>
      <c r="AT338" s="1486"/>
      <c r="AU338" s="1486"/>
      <c r="AV338" s="1486"/>
      <c r="AW338" s="1486"/>
      <c r="AX338" s="1486"/>
      <c r="AY338" s="1486"/>
      <c r="AZ338" s="1486"/>
      <c r="BA338" s="1486"/>
      <c r="BB338" s="1486"/>
      <c r="BC338" s="1486"/>
      <c r="BD338" s="1486"/>
      <c r="BE338" s="1486"/>
      <c r="BF338" s="1486"/>
      <c r="BG338" s="1486"/>
      <c r="BH338" s="1486"/>
      <c r="BI338" s="1486"/>
      <c r="BJ338" s="1486"/>
      <c r="BK338" s="1486"/>
      <c r="BL338" s="1486"/>
      <c r="BM338" s="1486"/>
      <c r="BN338" s="1486"/>
      <c r="BO338" s="1486"/>
      <c r="BP338" s="1486"/>
      <c r="BQ338" s="1486"/>
      <c r="BR338" s="1486"/>
      <c r="BS338" s="1486"/>
      <c r="BT338" s="1486"/>
      <c r="BU338" s="1486"/>
      <c r="BV338" s="1486"/>
      <c r="BW338" s="1486"/>
      <c r="BX338" s="1486"/>
      <c r="BY338" s="1486"/>
      <c r="BZ338" s="1486"/>
      <c r="CA338" s="1486"/>
      <c r="CB338" s="1486"/>
      <c r="CC338" s="1486"/>
      <c r="CD338" s="1486"/>
      <c r="CE338" s="1486"/>
      <c r="CF338" s="1486"/>
      <c r="CG338" s="1486"/>
      <c r="CH338" s="1486"/>
      <c r="CI338" s="1486"/>
      <c r="CJ338" s="1486"/>
      <c r="CK338" s="1486"/>
      <c r="CL338" s="1486"/>
      <c r="CM338" s="1486"/>
      <c r="CN338" s="1486"/>
      <c r="CO338" s="1486"/>
      <c r="CP338" s="1486"/>
      <c r="CQ338" s="1486"/>
      <c r="CR338" s="1486"/>
      <c r="CS338" s="1486"/>
      <c r="CT338" s="1486"/>
      <c r="CU338" s="1486"/>
      <c r="CV338" s="1486"/>
      <c r="CW338" s="1486"/>
      <c r="CX338" s="1486"/>
      <c r="CY338" s="1486"/>
      <c r="CZ338" s="1486"/>
      <c r="DA338" s="1486"/>
      <c r="DB338" s="1486"/>
      <c r="DC338" s="1486"/>
      <c r="DD338" s="1486"/>
      <c r="DE338" s="1486"/>
      <c r="DF338" s="1486"/>
      <c r="DG338" s="1486"/>
      <c r="DH338" s="1486"/>
      <c r="DI338" s="1486"/>
      <c r="DJ338" s="1486"/>
      <c r="DK338" s="1486"/>
      <c r="DL338" s="1486"/>
      <c r="DM338" s="1486"/>
      <c r="DN338" s="1486"/>
      <c r="DO338" s="1486"/>
      <c r="DP338" s="1486"/>
      <c r="DQ338" s="1486"/>
      <c r="DR338" s="1486"/>
      <c r="DS338" s="1486"/>
      <c r="DT338" s="1486"/>
      <c r="DU338" s="1486"/>
      <c r="DV338" s="1486"/>
      <c r="DW338" s="1486"/>
      <c r="DX338" s="1486"/>
      <c r="DY338" s="1486"/>
      <c r="DZ338" s="1486"/>
      <c r="EA338" s="1486"/>
      <c r="EB338" s="1486"/>
      <c r="EC338" s="1486"/>
      <c r="ED338" s="1486"/>
      <c r="EE338" s="1486"/>
      <c r="EF338" s="1486"/>
      <c r="EG338" s="1486"/>
      <c r="EH338" s="1486"/>
      <c r="EI338" s="1486"/>
      <c r="EJ338" s="1486"/>
      <c r="EK338" s="1486"/>
      <c r="EL338" s="1486"/>
      <c r="EM338" s="1486"/>
      <c r="EN338" s="1486"/>
      <c r="EO338" s="1486"/>
      <c r="EP338" s="1486"/>
      <c r="EQ338" s="1486"/>
      <c r="ER338" s="1486"/>
      <c r="ES338" s="1486"/>
      <c r="ET338" s="1486"/>
      <c r="EU338" s="1486"/>
      <c r="EV338" s="1486"/>
      <c r="EW338" s="1486"/>
      <c r="EX338" s="1486"/>
      <c r="EY338" s="1486"/>
      <c r="EZ338" s="1486"/>
      <c r="FA338" s="1486"/>
      <c r="FB338" s="1486"/>
      <c r="FC338" s="1486"/>
      <c r="FD338" s="1486"/>
      <c r="FE338" s="1486"/>
      <c r="FF338" s="1486"/>
      <c r="FG338" s="1486"/>
      <c r="FH338" s="1486"/>
      <c r="FI338" s="1486"/>
      <c r="FJ338" s="1486"/>
      <c r="FK338" s="1486"/>
      <c r="FL338" s="1486"/>
      <c r="FM338" s="1486"/>
      <c r="FN338" s="1486"/>
      <c r="FO338" s="1486"/>
      <c r="FP338" s="1486"/>
      <c r="FQ338" s="1486"/>
      <c r="FR338" s="1486"/>
      <c r="FS338" s="1486"/>
      <c r="FT338" s="1486"/>
      <c r="FU338" s="1486"/>
      <c r="FV338" s="1486"/>
      <c r="FW338" s="1486"/>
      <c r="FX338" s="1486"/>
      <c r="FY338" s="1486"/>
      <c r="FZ338" s="1486"/>
      <c r="GA338" s="1486"/>
      <c r="GB338" s="1486"/>
      <c r="GC338" s="1486"/>
      <c r="GD338" s="1486"/>
      <c r="GE338" s="1486"/>
      <c r="GF338" s="1486"/>
      <c r="GG338" s="1486"/>
      <c r="GH338" s="1486"/>
      <c r="GI338" s="1486"/>
      <c r="GJ338" s="1486"/>
      <c r="GK338" s="1486"/>
      <c r="GL338" s="1486"/>
      <c r="GM338" s="1486"/>
      <c r="GN338" s="1486"/>
      <c r="GO338" s="1486"/>
      <c r="GP338" s="1486"/>
      <c r="GQ338" s="1486"/>
      <c r="GR338" s="1486"/>
      <c r="GS338" s="1486"/>
      <c r="GT338" s="1486"/>
      <c r="GU338" s="1486"/>
      <c r="GV338" s="1486"/>
      <c r="GW338" s="1486"/>
      <c r="GX338" s="1486"/>
      <c r="GY338" s="1486"/>
      <c r="GZ338" s="1486"/>
      <c r="HA338" s="1486"/>
      <c r="HB338" s="1486"/>
      <c r="HC338" s="1486"/>
      <c r="HD338" s="1486"/>
      <c r="HE338" s="1486"/>
      <c r="HF338" s="1486"/>
      <c r="HG338" s="1486"/>
      <c r="HH338" s="1486"/>
      <c r="HI338" s="1486"/>
      <c r="HJ338" s="1486"/>
      <c r="HK338" s="1486"/>
      <c r="HL338" s="1486"/>
      <c r="HM338" s="1486"/>
      <c r="HN338" s="1486"/>
      <c r="HO338" s="1486"/>
      <c r="HP338" s="1486"/>
      <c r="HQ338" s="1486"/>
      <c r="HR338" s="1486"/>
      <c r="HS338" s="1486"/>
      <c r="HT338" s="1486"/>
      <c r="HU338" s="1486"/>
      <c r="HV338" s="1486"/>
      <c r="HW338" s="1486"/>
      <c r="HX338" s="1486"/>
      <c r="HY338" s="1486"/>
      <c r="HZ338" s="1486"/>
      <c r="IA338" s="1486"/>
      <c r="IB338" s="1486"/>
      <c r="IC338" s="1486"/>
      <c r="ID338" s="1486"/>
      <c r="IE338" s="1486"/>
      <c r="IF338" s="1486"/>
      <c r="IG338" s="1486"/>
      <c r="IH338" s="1486"/>
      <c r="II338" s="1486"/>
      <c r="IJ338" s="1486"/>
      <c r="IK338" s="1486"/>
      <c r="IL338" s="1486"/>
      <c r="IM338" s="1486"/>
      <c r="IN338" s="1486"/>
      <c r="IO338" s="1486"/>
      <c r="IP338" s="1486"/>
      <c r="IQ338" s="1486"/>
      <c r="IR338" s="1486"/>
      <c r="IS338" s="1486"/>
      <c r="IT338" s="1486"/>
      <c r="IU338" s="1486"/>
      <c r="IV338" s="1486"/>
    </row>
    <row r="339" spans="1:2" ht="16.5">
      <c r="A339" s="1471" t="s">
        <v>1638</v>
      </c>
      <c r="B339" s="1473" t="s">
        <v>1406</v>
      </c>
    </row>
    <row r="340" spans="1:2" ht="16.5">
      <c r="A340" s="1471" t="s">
        <v>1639</v>
      </c>
      <c r="B340" s="1473" t="s">
        <v>1407</v>
      </c>
    </row>
    <row r="341" spans="1:2" ht="16.5">
      <c r="A341" s="1471" t="s">
        <v>1640</v>
      </c>
      <c r="B341" s="1473" t="s">
        <v>1609</v>
      </c>
    </row>
    <row r="342" spans="1:2" ht="16.5">
      <c r="A342" s="1471" t="s">
        <v>1641</v>
      </c>
      <c r="B342" s="1473" t="s">
        <v>1610</v>
      </c>
    </row>
    <row r="343" spans="1:2" ht="16.5">
      <c r="A343" s="1471" t="s">
        <v>1642</v>
      </c>
      <c r="B343" s="1473" t="s">
        <v>1408</v>
      </c>
    </row>
    <row r="344" spans="1:2" ht="16.5">
      <c r="A344" s="1471" t="s">
        <v>1643</v>
      </c>
      <c r="B344" s="1473" t="s">
        <v>1409</v>
      </c>
    </row>
    <row r="345" spans="1:2" ht="16.5">
      <c r="A345" s="1471" t="s">
        <v>1644</v>
      </c>
      <c r="B345" s="1473" t="s">
        <v>1611</v>
      </c>
    </row>
    <row r="346" spans="1:2" ht="16.5">
      <c r="A346" s="1471" t="s">
        <v>1645</v>
      </c>
      <c r="B346" s="1473" t="s">
        <v>1410</v>
      </c>
    </row>
    <row r="347" spans="1:2" ht="16.5">
      <c r="A347" s="1471" t="s">
        <v>1646</v>
      </c>
      <c r="B347" s="1473" t="s">
        <v>1411</v>
      </c>
    </row>
    <row r="348" spans="1:2" ht="30">
      <c r="A348" s="1475" t="s">
        <v>1647</v>
      </c>
      <c r="B348" s="1476" t="s">
        <v>2062</v>
      </c>
    </row>
    <row r="349" spans="1:2" ht="16.5">
      <c r="A349" s="1477" t="s">
        <v>1648</v>
      </c>
      <c r="B349" s="1478" t="s">
        <v>2063</v>
      </c>
    </row>
    <row r="350" spans="1:2" ht="16.5">
      <c r="A350" s="1477" t="s">
        <v>1649</v>
      </c>
      <c r="B350" s="1478" t="s">
        <v>2064</v>
      </c>
    </row>
    <row r="351" spans="1:2" ht="16.5">
      <c r="A351" s="1477" t="s">
        <v>1650</v>
      </c>
      <c r="B351" s="1478" t="s">
        <v>1612</v>
      </c>
    </row>
    <row r="352" spans="1:2" ht="16.5">
      <c r="A352" s="1471" t="s">
        <v>1651</v>
      </c>
      <c r="B352" s="1473" t="s">
        <v>2065</v>
      </c>
    </row>
    <row r="353" spans="1:2" ht="16.5">
      <c r="A353" s="1471" t="s">
        <v>1652</v>
      </c>
      <c r="B353" s="1473" t="s">
        <v>2066</v>
      </c>
    </row>
    <row r="354" spans="1:2" ht="16.5">
      <c r="A354" s="1471" t="s">
        <v>1653</v>
      </c>
      <c r="B354" s="1473" t="s">
        <v>1613</v>
      </c>
    </row>
    <row r="355" spans="1:5" ht="16.5">
      <c r="A355" s="1471" t="s">
        <v>1654</v>
      </c>
      <c r="B355" s="1473" t="s">
        <v>2067</v>
      </c>
      <c r="E355" s="1497"/>
    </row>
    <row r="356" spans="1:5" ht="16.5">
      <c r="A356" s="1471" t="s">
        <v>1655</v>
      </c>
      <c r="B356" s="1473" t="s">
        <v>2068</v>
      </c>
      <c r="E356" s="1497"/>
    </row>
    <row r="357" spans="1:5" ht="16.5">
      <c r="A357" s="1471" t="s">
        <v>1656</v>
      </c>
      <c r="B357" s="1473" t="s">
        <v>2069</v>
      </c>
      <c r="E357" s="1497"/>
    </row>
    <row r="358" spans="1:5" ht="16.5">
      <c r="A358" s="1471" t="s">
        <v>1657</v>
      </c>
      <c r="B358" s="1478" t="s">
        <v>2070</v>
      </c>
      <c r="E358" s="1497"/>
    </row>
    <row r="359" spans="1:5" ht="16.5">
      <c r="A359" s="1471" t="s">
        <v>1658</v>
      </c>
      <c r="B359" s="1478" t="s">
        <v>2071</v>
      </c>
      <c r="E359" s="1497"/>
    </row>
    <row r="360" spans="1:5" ht="16.5">
      <c r="A360" s="1471" t="s">
        <v>1659</v>
      </c>
      <c r="B360" s="1478" t="s">
        <v>1614</v>
      </c>
      <c r="E360" s="1497"/>
    </row>
    <row r="361" spans="1:5" ht="16.5">
      <c r="A361" s="1471" t="s">
        <v>1660</v>
      </c>
      <c r="B361" s="1473" t="s">
        <v>2072</v>
      </c>
      <c r="E361" s="1497"/>
    </row>
    <row r="362" spans="1:5" ht="16.5">
      <c r="A362" s="1471" t="s">
        <v>1661</v>
      </c>
      <c r="B362" s="1473" t="s">
        <v>2073</v>
      </c>
      <c r="E362" s="1497"/>
    </row>
    <row r="363" spans="1:5" ht="16.5">
      <c r="A363" s="1471" t="s">
        <v>1662</v>
      </c>
      <c r="B363" s="1478" t="s">
        <v>2074</v>
      </c>
      <c r="E363" s="1497"/>
    </row>
    <row r="364" spans="1:5" ht="16.5">
      <c r="A364" s="1471" t="s">
        <v>1663</v>
      </c>
      <c r="B364" s="1473" t="s">
        <v>2075</v>
      </c>
      <c r="E364" s="1497"/>
    </row>
    <row r="365" spans="1:5" ht="16.5">
      <c r="A365" s="1471" t="s">
        <v>1664</v>
      </c>
      <c r="B365" s="1473" t="s">
        <v>2076</v>
      </c>
      <c r="E365" s="1497"/>
    </row>
    <row r="366" spans="1:5" ht="16.5">
      <c r="A366" s="1471" t="s">
        <v>1665</v>
      </c>
      <c r="B366" s="1473" t="s">
        <v>2077</v>
      </c>
      <c r="E366" s="1497"/>
    </row>
    <row r="367" spans="1:5" ht="16.5">
      <c r="A367" s="1471" t="s">
        <v>1666</v>
      </c>
      <c r="B367" s="1473" t="s">
        <v>2078</v>
      </c>
      <c r="E367" s="1497"/>
    </row>
    <row r="368" spans="1:5" ht="16.5">
      <c r="A368" s="1471" t="s">
        <v>1667</v>
      </c>
      <c r="B368" s="1473" t="s">
        <v>1615</v>
      </c>
      <c r="E368" s="1497"/>
    </row>
    <row r="369" spans="1:5" ht="16.5">
      <c r="A369" s="1471" t="s">
        <v>921</v>
      </c>
      <c r="B369" s="1473" t="s">
        <v>922</v>
      </c>
      <c r="E369" s="1497"/>
    </row>
    <row r="370" spans="1:5" ht="16.5">
      <c r="A370" s="1471" t="s">
        <v>1668</v>
      </c>
      <c r="B370" s="1473" t="s">
        <v>1193</v>
      </c>
      <c r="E370" s="1497"/>
    </row>
    <row r="371" spans="1:5" ht="16.5">
      <c r="A371" s="1479" t="s">
        <v>1669</v>
      </c>
      <c r="B371" s="1480" t="s">
        <v>1194</v>
      </c>
      <c r="E371" s="1497"/>
    </row>
    <row r="372" spans="1:5" ht="16.5">
      <c r="A372" s="1481" t="s">
        <v>1670</v>
      </c>
      <c r="B372" s="1482" t="s">
        <v>1195</v>
      </c>
      <c r="E372" s="1497"/>
    </row>
    <row r="373" spans="1:5" ht="16.5">
      <c r="A373" s="1481" t="s">
        <v>1671</v>
      </c>
      <c r="B373" s="1482" t="s">
        <v>1196</v>
      </c>
      <c r="E373" s="1497"/>
    </row>
    <row r="374" spans="1:5" ht="16.5">
      <c r="A374" s="1481" t="s">
        <v>1672</v>
      </c>
      <c r="B374" s="1482" t="s">
        <v>1197</v>
      </c>
      <c r="E374" s="1497"/>
    </row>
    <row r="375" spans="1:5" ht="17.25" thickBot="1">
      <c r="A375" s="1483" t="s">
        <v>1673</v>
      </c>
      <c r="B375" s="1484" t="s">
        <v>1198</v>
      </c>
      <c r="E375" s="1497"/>
    </row>
    <row r="376" spans="1:5" ht="18">
      <c r="A376" s="1532"/>
      <c r="B376" s="1485" t="s">
        <v>937</v>
      </c>
      <c r="E376" s="1497"/>
    </row>
    <row r="377" spans="1:5" ht="18">
      <c r="A377" s="1533"/>
      <c r="B377" s="1488" t="s">
        <v>595</v>
      </c>
      <c r="E377" s="1497"/>
    </row>
    <row r="378" spans="1:5" ht="18">
      <c r="A378" s="1533"/>
      <c r="B378" s="1489" t="s">
        <v>938</v>
      </c>
      <c r="E378" s="1497"/>
    </row>
    <row r="379" spans="1:5" ht="18">
      <c r="A379" s="1491" t="s">
        <v>1674</v>
      </c>
      <c r="B379" s="1490" t="s">
        <v>939</v>
      </c>
      <c r="E379" s="1497"/>
    </row>
    <row r="380" spans="1:5" ht="18">
      <c r="A380" s="1491" t="s">
        <v>1675</v>
      </c>
      <c r="B380" s="1492" t="s">
        <v>940</v>
      </c>
      <c r="E380" s="1497"/>
    </row>
    <row r="381" spans="1:5" ht="18">
      <c r="A381" s="1491" t="s">
        <v>1676</v>
      </c>
      <c r="B381" s="1493" t="s">
        <v>941</v>
      </c>
      <c r="E381" s="1497"/>
    </row>
    <row r="382" spans="1:5" ht="18">
      <c r="A382" s="1491" t="s">
        <v>1677</v>
      </c>
      <c r="B382" s="1493" t="s">
        <v>942</v>
      </c>
      <c r="E382" s="1497"/>
    </row>
    <row r="383" spans="1:5" ht="18">
      <c r="A383" s="1491" t="s">
        <v>1678</v>
      </c>
      <c r="B383" s="1493" t="s">
        <v>943</v>
      </c>
      <c r="E383" s="1497"/>
    </row>
    <row r="384" spans="1:5" ht="18">
      <c r="A384" s="1491" t="s">
        <v>1679</v>
      </c>
      <c r="B384" s="1493" t="s">
        <v>944</v>
      </c>
      <c r="E384" s="1497"/>
    </row>
    <row r="385" spans="1:5" ht="18">
      <c r="A385" s="1491" t="s">
        <v>1680</v>
      </c>
      <c r="B385" s="1493" t="s">
        <v>945</v>
      </c>
      <c r="E385" s="1497"/>
    </row>
    <row r="386" spans="1:5" ht="18">
      <c r="A386" s="1491" t="s">
        <v>1681</v>
      </c>
      <c r="B386" s="1494" t="s">
        <v>946</v>
      </c>
      <c r="E386" s="1497"/>
    </row>
    <row r="387" spans="1:5" ht="18">
      <c r="A387" s="1491" t="s">
        <v>1682</v>
      </c>
      <c r="B387" s="1494" t="s">
        <v>947</v>
      </c>
      <c r="E387" s="1497"/>
    </row>
    <row r="388" spans="1:5" ht="18">
      <c r="A388" s="1491" t="s">
        <v>1683</v>
      </c>
      <c r="B388" s="1494" t="s">
        <v>948</v>
      </c>
      <c r="E388" s="1497"/>
    </row>
    <row r="389" spans="1:5" ht="18">
      <c r="A389" s="1491" t="s">
        <v>1684</v>
      </c>
      <c r="B389" s="1494" t="s">
        <v>949</v>
      </c>
      <c r="E389" s="1497"/>
    </row>
    <row r="390" spans="1:5" ht="18">
      <c r="A390" s="1491" t="s">
        <v>1685</v>
      </c>
      <c r="B390" s="1495" t="s">
        <v>950</v>
      </c>
      <c r="E390" s="1497"/>
    </row>
    <row r="391" spans="1:5" ht="18">
      <c r="A391" s="1491" t="s">
        <v>1686</v>
      </c>
      <c r="B391" s="1495" t="s">
        <v>951</v>
      </c>
      <c r="E391" s="1497"/>
    </row>
    <row r="392" spans="1:5" ht="18">
      <c r="A392" s="1491" t="s">
        <v>1687</v>
      </c>
      <c r="B392" s="1494" t="s">
        <v>952</v>
      </c>
      <c r="E392" s="1497"/>
    </row>
    <row r="393" spans="1:5" ht="18">
      <c r="A393" s="1491" t="s">
        <v>1688</v>
      </c>
      <c r="B393" s="1494" t="s">
        <v>953</v>
      </c>
      <c r="C393" s="1496" t="s">
        <v>340</v>
      </c>
      <c r="E393" s="1497"/>
    </row>
    <row r="394" spans="1:5" ht="18">
      <c r="A394" s="1491" t="s">
        <v>1689</v>
      </c>
      <c r="B394" s="1493" t="s">
        <v>954</v>
      </c>
      <c r="C394" s="1496" t="s">
        <v>340</v>
      </c>
      <c r="E394" s="1497"/>
    </row>
    <row r="395" spans="1:5" ht="18">
      <c r="A395" s="1491" t="s">
        <v>1690</v>
      </c>
      <c r="B395" s="1494" t="s">
        <v>955</v>
      </c>
      <c r="C395" s="1496" t="s">
        <v>340</v>
      </c>
      <c r="E395" s="1497"/>
    </row>
    <row r="396" spans="1:5" ht="18">
      <c r="A396" s="1491" t="s">
        <v>1691</v>
      </c>
      <c r="B396" s="1494" t="s">
        <v>956</v>
      </c>
      <c r="C396" s="1496" t="s">
        <v>340</v>
      </c>
      <c r="E396" s="1497"/>
    </row>
    <row r="397" spans="1:5" ht="18">
      <c r="A397" s="1491" t="s">
        <v>1692</v>
      </c>
      <c r="B397" s="1494" t="s">
        <v>957</v>
      </c>
      <c r="C397" s="1496" t="s">
        <v>340</v>
      </c>
      <c r="E397" s="1497"/>
    </row>
    <row r="398" spans="1:5" ht="18">
      <c r="A398" s="1491" t="s">
        <v>1693</v>
      </c>
      <c r="B398" s="1494" t="s">
        <v>958</v>
      </c>
      <c r="C398" s="1496" t="s">
        <v>340</v>
      </c>
      <c r="E398" s="1497"/>
    </row>
    <row r="399" spans="1:5" ht="18">
      <c r="A399" s="1491" t="s">
        <v>1694</v>
      </c>
      <c r="B399" s="1494" t="s">
        <v>959</v>
      </c>
      <c r="C399" s="1496" t="s">
        <v>340</v>
      </c>
      <c r="E399" s="1497"/>
    </row>
    <row r="400" spans="1:5" ht="18">
      <c r="A400" s="1491" t="s">
        <v>1695</v>
      </c>
      <c r="B400" s="1494" t="s">
        <v>960</v>
      </c>
      <c r="C400" s="1496" t="s">
        <v>340</v>
      </c>
      <c r="E400" s="1497"/>
    </row>
    <row r="401" spans="1:5" ht="18">
      <c r="A401" s="1491" t="s">
        <v>1696</v>
      </c>
      <c r="B401" s="1494" t="s">
        <v>961</v>
      </c>
      <c r="C401" s="1496" t="s">
        <v>340</v>
      </c>
      <c r="E401" s="1497"/>
    </row>
    <row r="402" spans="1:5" ht="18">
      <c r="A402" s="1491" t="s">
        <v>1697</v>
      </c>
      <c r="B402" s="1493" t="s">
        <v>962</v>
      </c>
      <c r="C402" s="1496" t="s">
        <v>340</v>
      </c>
      <c r="E402" s="1497"/>
    </row>
    <row r="403" spans="1:5" ht="18">
      <c r="A403" s="1491" t="s">
        <v>1698</v>
      </c>
      <c r="B403" s="1494" t="s">
        <v>963</v>
      </c>
      <c r="C403" s="1496" t="s">
        <v>340</v>
      </c>
      <c r="E403" s="1497"/>
    </row>
    <row r="404" spans="1:5" ht="18">
      <c r="A404" s="1491" t="s">
        <v>1699</v>
      </c>
      <c r="B404" s="1493" t="s">
        <v>964</v>
      </c>
      <c r="C404" s="1496" t="s">
        <v>340</v>
      </c>
      <c r="E404" s="1497"/>
    </row>
    <row r="405" spans="1:5" ht="18">
      <c r="A405" s="1491" t="s">
        <v>1700</v>
      </c>
      <c r="B405" s="1493" t="s">
        <v>965</v>
      </c>
      <c r="C405" s="1496" t="s">
        <v>340</v>
      </c>
      <c r="E405" s="1497"/>
    </row>
    <row r="406" spans="1:5" ht="18">
      <c r="A406" s="1491" t="s">
        <v>1701</v>
      </c>
      <c r="B406" s="1493" t="s">
        <v>966</v>
      </c>
      <c r="C406" s="1496" t="s">
        <v>340</v>
      </c>
      <c r="E406" s="1497"/>
    </row>
    <row r="407" spans="1:5" ht="18">
      <c r="A407" s="1491" t="s">
        <v>1702</v>
      </c>
      <c r="B407" s="1493" t="s">
        <v>967</v>
      </c>
      <c r="C407" s="1496" t="s">
        <v>340</v>
      </c>
      <c r="E407" s="1497"/>
    </row>
    <row r="408" spans="1:5" ht="18">
      <c r="A408" s="1491" t="s">
        <v>1703</v>
      </c>
      <c r="B408" s="1493" t="s">
        <v>968</v>
      </c>
      <c r="C408" s="1496" t="s">
        <v>340</v>
      </c>
      <c r="E408" s="1497"/>
    </row>
    <row r="409" spans="1:5" ht="18">
      <c r="A409" s="1491" t="s">
        <v>1704</v>
      </c>
      <c r="B409" s="1493" t="s">
        <v>969</v>
      </c>
      <c r="C409" s="1496" t="s">
        <v>340</v>
      </c>
      <c r="E409" s="1497"/>
    </row>
    <row r="410" spans="1:5" ht="18">
      <c r="A410" s="1491" t="s">
        <v>1705</v>
      </c>
      <c r="B410" s="1493" t="s">
        <v>970</v>
      </c>
      <c r="C410" s="1496" t="s">
        <v>340</v>
      </c>
      <c r="E410" s="1497"/>
    </row>
    <row r="411" spans="1:5" ht="18">
      <c r="A411" s="1491" t="s">
        <v>1706</v>
      </c>
      <c r="B411" s="1493" t="s">
        <v>971</v>
      </c>
      <c r="C411" s="1496" t="s">
        <v>340</v>
      </c>
      <c r="E411" s="1497"/>
    </row>
    <row r="412" spans="1:5" ht="18">
      <c r="A412" s="1491" t="s">
        <v>1707</v>
      </c>
      <c r="B412" s="1498" t="s">
        <v>972</v>
      </c>
      <c r="C412" s="1496" t="s">
        <v>340</v>
      </c>
      <c r="E412" s="1497"/>
    </row>
    <row r="413" spans="1:5" ht="18">
      <c r="A413" s="1491" t="s">
        <v>1708</v>
      </c>
      <c r="B413" s="1499" t="s">
        <v>1616</v>
      </c>
      <c r="C413" s="1496" t="s">
        <v>340</v>
      </c>
      <c r="E413" s="1497"/>
    </row>
    <row r="414" spans="1:5" ht="18">
      <c r="A414" s="1534" t="s">
        <v>1709</v>
      </c>
      <c r="B414" s="1500" t="s">
        <v>596</v>
      </c>
      <c r="C414" s="1496" t="s">
        <v>340</v>
      </c>
      <c r="E414" s="1497"/>
    </row>
    <row r="415" spans="1:5" ht="18">
      <c r="A415" s="1533" t="s">
        <v>340</v>
      </c>
      <c r="B415" s="1501" t="s">
        <v>597</v>
      </c>
      <c r="C415" s="1496" t="s">
        <v>340</v>
      </c>
      <c r="E415" s="1497"/>
    </row>
    <row r="416" spans="1:5" ht="18">
      <c r="A416" s="1506" t="s">
        <v>1710</v>
      </c>
      <c r="B416" s="1502" t="s">
        <v>973</v>
      </c>
      <c r="C416" s="1496" t="s">
        <v>340</v>
      </c>
      <c r="E416" s="1497"/>
    </row>
    <row r="417" spans="1:5" ht="18">
      <c r="A417" s="1491" t="s">
        <v>1711</v>
      </c>
      <c r="B417" s="1478" t="s">
        <v>974</v>
      </c>
      <c r="C417" s="1496" t="s">
        <v>340</v>
      </c>
      <c r="E417" s="1497"/>
    </row>
    <row r="418" spans="1:5" ht="18">
      <c r="A418" s="1535" t="s">
        <v>1712</v>
      </c>
      <c r="B418" s="1503" t="s">
        <v>975</v>
      </c>
      <c r="C418" s="1496" t="s">
        <v>340</v>
      </c>
      <c r="E418" s="1497"/>
    </row>
    <row r="419" spans="1:5" ht="18">
      <c r="A419" s="1487" t="s">
        <v>340</v>
      </c>
      <c r="B419" s="1504" t="s">
        <v>598</v>
      </c>
      <c r="C419" s="1496" t="s">
        <v>340</v>
      </c>
      <c r="E419" s="1497"/>
    </row>
    <row r="420" spans="1:5" ht="16.5">
      <c r="A420" s="1471" t="s">
        <v>1664</v>
      </c>
      <c r="B420" s="1473" t="s">
        <v>2076</v>
      </c>
      <c r="C420" s="1496" t="s">
        <v>340</v>
      </c>
      <c r="E420" s="1497"/>
    </row>
    <row r="421" spans="1:5" ht="16.5">
      <c r="A421" s="1471" t="s">
        <v>1665</v>
      </c>
      <c r="B421" s="1473" t="s">
        <v>2077</v>
      </c>
      <c r="C421" s="1496" t="s">
        <v>340</v>
      </c>
      <c r="E421" s="1497"/>
    </row>
    <row r="422" spans="1:5" ht="16.5">
      <c r="A422" s="1536" t="s">
        <v>1666</v>
      </c>
      <c r="B422" s="1505" t="s">
        <v>2078</v>
      </c>
      <c r="C422" s="1496" t="s">
        <v>340</v>
      </c>
      <c r="E422" s="1497"/>
    </row>
    <row r="423" spans="1:5" ht="18">
      <c r="A423" s="1533" t="s">
        <v>340</v>
      </c>
      <c r="B423" s="1504" t="s">
        <v>599</v>
      </c>
      <c r="C423" s="1496" t="s">
        <v>340</v>
      </c>
      <c r="E423" s="1497"/>
    </row>
    <row r="424" spans="1:5" ht="18">
      <c r="A424" s="1506" t="s">
        <v>1713</v>
      </c>
      <c r="B424" s="1502" t="s">
        <v>1617</v>
      </c>
      <c r="C424" s="1496" t="s">
        <v>340</v>
      </c>
      <c r="E424" s="1497"/>
    </row>
    <row r="425" spans="1:5" ht="18">
      <c r="A425" s="1506" t="s">
        <v>1714</v>
      </c>
      <c r="B425" s="1502" t="s">
        <v>1618</v>
      </c>
      <c r="C425" s="1496" t="s">
        <v>340</v>
      </c>
      <c r="E425" s="1497"/>
    </row>
    <row r="426" spans="1:5" ht="18">
      <c r="A426" s="1506" t="s">
        <v>1715</v>
      </c>
      <c r="B426" s="1502" t="s">
        <v>341</v>
      </c>
      <c r="C426" s="1496" t="s">
        <v>340</v>
      </c>
      <c r="E426" s="1497"/>
    </row>
    <row r="427" spans="1:5" ht="18.75" thickBot="1">
      <c r="A427" s="1537" t="s">
        <v>1716</v>
      </c>
      <c r="B427" s="1507" t="s">
        <v>342</v>
      </c>
      <c r="C427" s="1496" t="s">
        <v>340</v>
      </c>
      <c r="E427" s="1497"/>
    </row>
    <row r="428" spans="1:5" ht="17.25" thickBot="1">
      <c r="A428" s="1538" t="s">
        <v>1717</v>
      </c>
      <c r="B428" s="1507" t="s">
        <v>1619</v>
      </c>
      <c r="C428" s="1496" t="s">
        <v>340</v>
      </c>
      <c r="E428" s="1497"/>
    </row>
    <row r="429" spans="1:5" ht="16.5">
      <c r="A429" s="1538" t="s">
        <v>1718</v>
      </c>
      <c r="B429" s="1508" t="s">
        <v>1062</v>
      </c>
      <c r="C429" s="1496" t="s">
        <v>340</v>
      </c>
      <c r="E429" s="1497"/>
    </row>
    <row r="430" spans="1:5" ht="16.5">
      <c r="A430" s="1471" t="s">
        <v>1719</v>
      </c>
      <c r="B430" s="1473" t="s">
        <v>1063</v>
      </c>
      <c r="C430" s="1496" t="s">
        <v>340</v>
      </c>
      <c r="E430" s="1497"/>
    </row>
    <row r="431" spans="1:5" ht="18.75" thickBot="1">
      <c r="A431" s="1539" t="s">
        <v>1720</v>
      </c>
      <c r="B431" s="1509" t="s">
        <v>1064</v>
      </c>
      <c r="C431" s="1496" t="s">
        <v>340</v>
      </c>
      <c r="E431" s="1497"/>
    </row>
    <row r="432" spans="1:5" ht="16.5">
      <c r="A432" s="1469" t="s">
        <v>1721</v>
      </c>
      <c r="B432" s="1510" t="s">
        <v>1065</v>
      </c>
      <c r="C432" s="1496" t="s">
        <v>340</v>
      </c>
      <c r="E432" s="1497"/>
    </row>
    <row r="433" spans="1:5" ht="16.5">
      <c r="A433" s="1540" t="s">
        <v>1722</v>
      </c>
      <c r="B433" s="1473" t="s">
        <v>1066</v>
      </c>
      <c r="C433" s="1496" t="s">
        <v>340</v>
      </c>
      <c r="E433" s="1497"/>
    </row>
    <row r="434" spans="1:5" ht="16.5">
      <c r="A434" s="1471" t="s">
        <v>1723</v>
      </c>
      <c r="B434" s="1511" t="s">
        <v>461</v>
      </c>
      <c r="C434" s="1496" t="s">
        <v>340</v>
      </c>
      <c r="E434" s="1497"/>
    </row>
    <row r="435" spans="1:5" ht="17.25" thickBot="1">
      <c r="A435" s="1483" t="s">
        <v>1724</v>
      </c>
      <c r="B435" s="1512" t="s">
        <v>462</v>
      </c>
      <c r="C435" s="1496" t="s">
        <v>340</v>
      </c>
      <c r="E435" s="1497"/>
    </row>
    <row r="436" spans="1:5" ht="18">
      <c r="A436" s="1491" t="s">
        <v>1725</v>
      </c>
      <c r="B436" s="1513" t="s">
        <v>600</v>
      </c>
      <c r="C436" s="1496" t="s">
        <v>340</v>
      </c>
      <c r="E436" s="1497"/>
    </row>
    <row r="437" spans="1:5" ht="18">
      <c r="A437" s="1491" t="s">
        <v>1726</v>
      </c>
      <c r="B437" s="1514" t="s">
        <v>601</v>
      </c>
      <c r="C437" s="1496" t="s">
        <v>340</v>
      </c>
      <c r="E437" s="1497"/>
    </row>
    <row r="438" spans="1:5" ht="18">
      <c r="A438" s="1491" t="s">
        <v>1727</v>
      </c>
      <c r="B438" s="1515" t="s">
        <v>602</v>
      </c>
      <c r="C438" s="1496" t="s">
        <v>340</v>
      </c>
      <c r="E438" s="1497"/>
    </row>
    <row r="439" spans="1:5" ht="18">
      <c r="A439" s="1491" t="s">
        <v>1728</v>
      </c>
      <c r="B439" s="1514" t="s">
        <v>603</v>
      </c>
      <c r="C439" s="1496" t="s">
        <v>340</v>
      </c>
      <c r="E439" s="1497"/>
    </row>
    <row r="440" spans="1:5" ht="18">
      <c r="A440" s="1491" t="s">
        <v>1729</v>
      </c>
      <c r="B440" s="1514" t="s">
        <v>604</v>
      </c>
      <c r="C440" s="1496" t="s">
        <v>340</v>
      </c>
      <c r="E440" s="1497"/>
    </row>
    <row r="441" spans="1:5" ht="18">
      <c r="A441" s="1491" t="s">
        <v>1730</v>
      </c>
      <c r="B441" s="1516" t="s">
        <v>605</v>
      </c>
      <c r="C441" s="1496" t="s">
        <v>340</v>
      </c>
      <c r="E441" s="1497"/>
    </row>
    <row r="442" spans="1:5" ht="18">
      <c r="A442" s="1491" t="s">
        <v>1731</v>
      </c>
      <c r="B442" s="1516" t="s">
        <v>606</v>
      </c>
      <c r="C442" s="1496" t="s">
        <v>340</v>
      </c>
      <c r="E442" s="1497"/>
    </row>
    <row r="443" spans="1:5" ht="18">
      <c r="A443" s="1491" t="s">
        <v>1732</v>
      </c>
      <c r="B443" s="1516" t="s">
        <v>607</v>
      </c>
      <c r="C443" s="1496" t="s">
        <v>340</v>
      </c>
      <c r="E443" s="1497"/>
    </row>
    <row r="444" spans="1:5" ht="18">
      <c r="A444" s="1491" t="s">
        <v>1733</v>
      </c>
      <c r="B444" s="1516" t="s">
        <v>608</v>
      </c>
      <c r="C444" s="1496" t="s">
        <v>340</v>
      </c>
      <c r="E444" s="1497"/>
    </row>
    <row r="445" spans="1:5" ht="18">
      <c r="A445" s="1491" t="s">
        <v>1734</v>
      </c>
      <c r="B445" s="1516" t="s">
        <v>609</v>
      </c>
      <c r="C445" s="1496" t="s">
        <v>340</v>
      </c>
      <c r="E445" s="1497"/>
    </row>
    <row r="446" spans="1:5" ht="18">
      <c r="A446" s="1491" t="s">
        <v>1735</v>
      </c>
      <c r="B446" s="1514" t="s">
        <v>610</v>
      </c>
      <c r="C446" s="1496" t="s">
        <v>340</v>
      </c>
      <c r="E446" s="1497"/>
    </row>
    <row r="447" spans="1:5" ht="18">
      <c r="A447" s="1491" t="s">
        <v>1736</v>
      </c>
      <c r="B447" s="1514" t="s">
        <v>611</v>
      </c>
      <c r="C447" s="1496" t="s">
        <v>340</v>
      </c>
      <c r="E447" s="1497"/>
    </row>
    <row r="448" spans="1:5" ht="18">
      <c r="A448" s="1491" t="s">
        <v>1737</v>
      </c>
      <c r="B448" s="1514" t="s">
        <v>612</v>
      </c>
      <c r="C448" s="1496" t="s">
        <v>340</v>
      </c>
      <c r="E448" s="1497"/>
    </row>
    <row r="449" spans="1:5" ht="18.75" thickBot="1">
      <c r="A449" s="1491" t="s">
        <v>1738</v>
      </c>
      <c r="B449" s="1517" t="s">
        <v>613</v>
      </c>
      <c r="C449" s="1496" t="s">
        <v>340</v>
      </c>
      <c r="E449" s="1497"/>
    </row>
    <row r="450" spans="1:5" ht="18">
      <c r="A450" s="1491" t="s">
        <v>1739</v>
      </c>
      <c r="B450" s="1513" t="s">
        <v>614</v>
      </c>
      <c r="C450" s="1496" t="s">
        <v>340</v>
      </c>
      <c r="E450" s="1497"/>
    </row>
    <row r="451" spans="1:5" ht="18">
      <c r="A451" s="1491" t="s">
        <v>1740</v>
      </c>
      <c r="B451" s="1515" t="s">
        <v>615</v>
      </c>
      <c r="C451" s="1496" t="s">
        <v>340</v>
      </c>
      <c r="E451" s="1497"/>
    </row>
    <row r="452" spans="1:5" ht="18">
      <c r="A452" s="1491" t="s">
        <v>1741</v>
      </c>
      <c r="B452" s="1514" t="s">
        <v>616</v>
      </c>
      <c r="C452" s="1496" t="s">
        <v>340</v>
      </c>
      <c r="E452" s="1497"/>
    </row>
    <row r="453" spans="1:5" ht="18">
      <c r="A453" s="1491" t="s">
        <v>1742</v>
      </c>
      <c r="B453" s="1514" t="s">
        <v>617</v>
      </c>
      <c r="C453" s="1496" t="s">
        <v>340</v>
      </c>
      <c r="E453" s="1497"/>
    </row>
    <row r="454" spans="1:5" ht="18">
      <c r="A454" s="1491" t="s">
        <v>1743</v>
      </c>
      <c r="B454" s="1514" t="s">
        <v>618</v>
      </c>
      <c r="C454" s="1496" t="s">
        <v>340</v>
      </c>
      <c r="E454" s="1497"/>
    </row>
    <row r="455" spans="1:5" ht="18">
      <c r="A455" s="1491" t="s">
        <v>1744</v>
      </c>
      <c r="B455" s="1514" t="s">
        <v>619</v>
      </c>
      <c r="C455" s="1496" t="s">
        <v>340</v>
      </c>
      <c r="E455" s="1497"/>
    </row>
    <row r="456" spans="1:5" ht="18">
      <c r="A456" s="1491" t="s">
        <v>1745</v>
      </c>
      <c r="B456" s="1514" t="s">
        <v>620</v>
      </c>
      <c r="C456" s="1496" t="s">
        <v>340</v>
      </c>
      <c r="E456" s="1497"/>
    </row>
    <row r="457" spans="1:5" ht="18">
      <c r="A457" s="1491" t="s">
        <v>1746</v>
      </c>
      <c r="B457" s="1514" t="s">
        <v>621</v>
      </c>
      <c r="C457" s="1496" t="s">
        <v>340</v>
      </c>
      <c r="E457" s="1497"/>
    </row>
    <row r="458" spans="1:5" ht="18">
      <c r="A458" s="1491" t="s">
        <v>1747</v>
      </c>
      <c r="B458" s="1514" t="s">
        <v>622</v>
      </c>
      <c r="C458" s="1496" t="s">
        <v>340</v>
      </c>
      <c r="E458" s="1497"/>
    </row>
    <row r="459" spans="1:5" ht="18">
      <c r="A459" s="1491" t="s">
        <v>1748</v>
      </c>
      <c r="B459" s="1514" t="s">
        <v>623</v>
      </c>
      <c r="C459" s="1496" t="s">
        <v>340</v>
      </c>
      <c r="E459" s="1497"/>
    </row>
    <row r="460" spans="1:5" ht="18">
      <c r="A460" s="1491" t="s">
        <v>1749</v>
      </c>
      <c r="B460" s="1514" t="s">
        <v>624</v>
      </c>
      <c r="C460" s="1496" t="s">
        <v>340</v>
      </c>
      <c r="E460" s="1497"/>
    </row>
    <row r="461" spans="1:5" ht="18">
      <c r="A461" s="1491" t="s">
        <v>1750</v>
      </c>
      <c r="B461" s="1514" t="s">
        <v>625</v>
      </c>
      <c r="C461" s="1496" t="s">
        <v>340</v>
      </c>
      <c r="E461" s="1497"/>
    </row>
    <row r="462" spans="1:5" ht="18.75" thickBot="1">
      <c r="A462" s="1491" t="s">
        <v>1751</v>
      </c>
      <c r="B462" s="1517" t="s">
        <v>626</v>
      </c>
      <c r="C462" s="1496" t="s">
        <v>340</v>
      </c>
      <c r="E462" s="1497"/>
    </row>
    <row r="463" spans="1:5" ht="18">
      <c r="A463" s="1491" t="s">
        <v>1752</v>
      </c>
      <c r="B463" s="1513" t="s">
        <v>627</v>
      </c>
      <c r="C463" s="1496" t="s">
        <v>340</v>
      </c>
      <c r="E463" s="1497"/>
    </row>
    <row r="464" spans="1:5" ht="18">
      <c r="A464" s="1491" t="s">
        <v>1753</v>
      </c>
      <c r="B464" s="1514" t="s">
        <v>628</v>
      </c>
      <c r="C464" s="1496" t="s">
        <v>340</v>
      </c>
      <c r="E464" s="1497"/>
    </row>
    <row r="465" spans="1:5" ht="18">
      <c r="A465" s="1491" t="s">
        <v>1754</v>
      </c>
      <c r="B465" s="1514" t="s">
        <v>629</v>
      </c>
      <c r="C465" s="1496" t="s">
        <v>340</v>
      </c>
      <c r="E465" s="1497"/>
    </row>
    <row r="466" spans="1:5" ht="18">
      <c r="A466" s="1491" t="s">
        <v>1755</v>
      </c>
      <c r="B466" s="1514" t="s">
        <v>630</v>
      </c>
      <c r="C466" s="1496" t="s">
        <v>340</v>
      </c>
      <c r="E466" s="1497"/>
    </row>
    <row r="467" spans="1:5" ht="18">
      <c r="A467" s="1491" t="s">
        <v>1756</v>
      </c>
      <c r="B467" s="1515" t="s">
        <v>631</v>
      </c>
      <c r="C467" s="1496" t="s">
        <v>340</v>
      </c>
      <c r="E467" s="1497"/>
    </row>
    <row r="468" spans="1:5" ht="18">
      <c r="A468" s="1491" t="s">
        <v>1757</v>
      </c>
      <c r="B468" s="1514" t="s">
        <v>632</v>
      </c>
      <c r="C468" s="1496" t="s">
        <v>340</v>
      </c>
      <c r="E468" s="1497"/>
    </row>
    <row r="469" spans="1:5" ht="18">
      <c r="A469" s="1491" t="s">
        <v>1758</v>
      </c>
      <c r="B469" s="1514" t="s">
        <v>633</v>
      </c>
      <c r="C469" s="1496" t="s">
        <v>340</v>
      </c>
      <c r="E469" s="1497"/>
    </row>
    <row r="470" spans="1:5" ht="18">
      <c r="A470" s="1491" t="s">
        <v>1759</v>
      </c>
      <c r="B470" s="1514" t="s">
        <v>634</v>
      </c>
      <c r="C470" s="1496" t="s">
        <v>340</v>
      </c>
      <c r="E470" s="1497"/>
    </row>
    <row r="471" spans="1:5" ht="18">
      <c r="A471" s="1491" t="s">
        <v>1760</v>
      </c>
      <c r="B471" s="1514" t="s">
        <v>635</v>
      </c>
      <c r="C471" s="1496" t="s">
        <v>340</v>
      </c>
      <c r="E471" s="1497"/>
    </row>
    <row r="472" spans="1:5" ht="18">
      <c r="A472" s="1491" t="s">
        <v>1761</v>
      </c>
      <c r="B472" s="1514" t="s">
        <v>636</v>
      </c>
      <c r="C472" s="1496" t="s">
        <v>340</v>
      </c>
      <c r="E472" s="1497"/>
    </row>
    <row r="473" spans="1:5" ht="18">
      <c r="A473" s="1491" t="s">
        <v>1762</v>
      </c>
      <c r="B473" s="1514" t="s">
        <v>637</v>
      </c>
      <c r="C473" s="1496" t="s">
        <v>340</v>
      </c>
      <c r="E473" s="1497"/>
    </row>
    <row r="474" spans="1:5" ht="18.75" thickBot="1">
      <c r="A474" s="1491" t="s">
        <v>1763</v>
      </c>
      <c r="B474" s="1517" t="s">
        <v>638</v>
      </c>
      <c r="C474" s="1496" t="s">
        <v>340</v>
      </c>
      <c r="E474" s="1497"/>
    </row>
    <row r="475" spans="1:5" ht="18">
      <c r="A475" s="1491" t="s">
        <v>1764</v>
      </c>
      <c r="B475" s="1518" t="s">
        <v>639</v>
      </c>
      <c r="C475" s="1496" t="s">
        <v>340</v>
      </c>
      <c r="E475" s="1497"/>
    </row>
    <row r="476" spans="1:5" ht="18">
      <c r="A476" s="1491" t="s">
        <v>1765</v>
      </c>
      <c r="B476" s="1514" t="s">
        <v>640</v>
      </c>
      <c r="C476" s="1496" t="s">
        <v>340</v>
      </c>
      <c r="E476" s="1497"/>
    </row>
    <row r="477" spans="1:5" ht="18">
      <c r="A477" s="1491" t="s">
        <v>1766</v>
      </c>
      <c r="B477" s="1514" t="s">
        <v>641</v>
      </c>
      <c r="C477" s="1496" t="s">
        <v>340</v>
      </c>
      <c r="E477" s="1497"/>
    </row>
    <row r="478" spans="1:5" ht="18">
      <c r="A478" s="1491" t="s">
        <v>1767</v>
      </c>
      <c r="B478" s="1514" t="s">
        <v>642</v>
      </c>
      <c r="C478" s="1496" t="s">
        <v>340</v>
      </c>
      <c r="E478" s="1497"/>
    </row>
    <row r="479" spans="1:5" ht="18">
      <c r="A479" s="1491" t="s">
        <v>1768</v>
      </c>
      <c r="B479" s="1514" t="s">
        <v>643</v>
      </c>
      <c r="C479" s="1496" t="s">
        <v>340</v>
      </c>
      <c r="E479" s="1497"/>
    </row>
    <row r="480" spans="1:5" ht="18">
      <c r="A480" s="1491" t="s">
        <v>1769</v>
      </c>
      <c r="B480" s="1514" t="s">
        <v>644</v>
      </c>
      <c r="C480" s="1496" t="s">
        <v>340</v>
      </c>
      <c r="E480" s="1497"/>
    </row>
    <row r="481" spans="1:5" ht="18">
      <c r="A481" s="1491" t="s">
        <v>1770</v>
      </c>
      <c r="B481" s="1514" t="s">
        <v>645</v>
      </c>
      <c r="C481" s="1496" t="s">
        <v>340</v>
      </c>
      <c r="E481" s="1497"/>
    </row>
    <row r="482" spans="1:5" ht="18">
      <c r="A482" s="1491" t="s">
        <v>1771</v>
      </c>
      <c r="B482" s="1514" t="s">
        <v>646</v>
      </c>
      <c r="C482" s="1496" t="s">
        <v>340</v>
      </c>
      <c r="E482" s="1497"/>
    </row>
    <row r="483" spans="1:5" ht="18">
      <c r="A483" s="1491" t="s">
        <v>1772</v>
      </c>
      <c r="B483" s="1514" t="s">
        <v>647</v>
      </c>
      <c r="C483" s="1496" t="s">
        <v>340</v>
      </c>
      <c r="E483" s="1497"/>
    </row>
    <row r="484" spans="1:5" ht="18.75" thickBot="1">
      <c r="A484" s="1491" t="s">
        <v>1773</v>
      </c>
      <c r="B484" s="1517" t="s">
        <v>648</v>
      </c>
      <c r="C484" s="1496" t="s">
        <v>340</v>
      </c>
      <c r="E484" s="1497"/>
    </row>
    <row r="485" spans="1:5" ht="18">
      <c r="A485" s="1491" t="s">
        <v>1774</v>
      </c>
      <c r="B485" s="1513" t="s">
        <v>649</v>
      </c>
      <c r="C485" s="1496" t="s">
        <v>340</v>
      </c>
      <c r="E485" s="1497"/>
    </row>
    <row r="486" spans="1:5" ht="18">
      <c r="A486" s="1491" t="s">
        <v>1775</v>
      </c>
      <c r="B486" s="1514" t="s">
        <v>650</v>
      </c>
      <c r="C486" s="1496" t="s">
        <v>340</v>
      </c>
      <c r="E486" s="1497"/>
    </row>
    <row r="487" spans="1:5" ht="18">
      <c r="A487" s="1491" t="s">
        <v>1776</v>
      </c>
      <c r="B487" s="1514" t="s">
        <v>651</v>
      </c>
      <c r="C487" s="1496" t="s">
        <v>340</v>
      </c>
      <c r="E487" s="1497"/>
    </row>
    <row r="488" spans="1:5" ht="18">
      <c r="A488" s="1491" t="s">
        <v>1777</v>
      </c>
      <c r="B488" s="1515" t="s">
        <v>652</v>
      </c>
      <c r="C488" s="1496" t="s">
        <v>340</v>
      </c>
      <c r="E488" s="1497"/>
    </row>
    <row r="489" spans="1:5" ht="18">
      <c r="A489" s="1491" t="s">
        <v>1778</v>
      </c>
      <c r="B489" s="1514" t="s">
        <v>653</v>
      </c>
      <c r="C489" s="1496" t="s">
        <v>340</v>
      </c>
      <c r="E489" s="1497"/>
    </row>
    <row r="490" spans="1:5" ht="18">
      <c r="A490" s="1491" t="s">
        <v>1779</v>
      </c>
      <c r="B490" s="1514" t="s">
        <v>654</v>
      </c>
      <c r="C490" s="1496" t="s">
        <v>340</v>
      </c>
      <c r="E490" s="1497"/>
    </row>
    <row r="491" spans="1:5" ht="18">
      <c r="A491" s="1491" t="s">
        <v>1780</v>
      </c>
      <c r="B491" s="1514" t="s">
        <v>655</v>
      </c>
      <c r="C491" s="1496" t="s">
        <v>340</v>
      </c>
      <c r="E491" s="1497"/>
    </row>
    <row r="492" spans="1:5" ht="18">
      <c r="A492" s="1491" t="s">
        <v>1781</v>
      </c>
      <c r="B492" s="1514" t="s">
        <v>656</v>
      </c>
      <c r="C492" s="1496" t="s">
        <v>340</v>
      </c>
      <c r="E492" s="1497"/>
    </row>
    <row r="493" spans="1:5" ht="18">
      <c r="A493" s="1491" t="s">
        <v>1782</v>
      </c>
      <c r="B493" s="1514" t="s">
        <v>657</v>
      </c>
      <c r="C493" s="1496" t="s">
        <v>340</v>
      </c>
      <c r="E493" s="1497"/>
    </row>
    <row r="494" spans="1:5" ht="18">
      <c r="A494" s="1491" t="s">
        <v>1783</v>
      </c>
      <c r="B494" s="1514" t="s">
        <v>658</v>
      </c>
      <c r="C494" s="1496" t="s">
        <v>340</v>
      </c>
      <c r="E494" s="1497"/>
    </row>
    <row r="495" spans="1:5" ht="18.75" thickBot="1">
      <c r="A495" s="1491" t="s">
        <v>1784</v>
      </c>
      <c r="B495" s="1517" t="s">
        <v>659</v>
      </c>
      <c r="C495" s="1496" t="s">
        <v>340</v>
      </c>
      <c r="E495" s="1497"/>
    </row>
    <row r="496" spans="1:5" ht="18">
      <c r="A496" s="1491" t="s">
        <v>1785</v>
      </c>
      <c r="B496" s="1513" t="s">
        <v>660</v>
      </c>
      <c r="C496" s="1496" t="s">
        <v>340</v>
      </c>
      <c r="E496" s="1497"/>
    </row>
    <row r="497" spans="1:5" ht="18">
      <c r="A497" s="1491" t="s">
        <v>1786</v>
      </c>
      <c r="B497" s="1514" t="s">
        <v>661</v>
      </c>
      <c r="C497" s="1496" t="s">
        <v>340</v>
      </c>
      <c r="E497" s="1497"/>
    </row>
    <row r="498" spans="1:5" ht="18">
      <c r="A498" s="1491" t="s">
        <v>1787</v>
      </c>
      <c r="B498" s="1515" t="s">
        <v>662</v>
      </c>
      <c r="C498" s="1496" t="s">
        <v>340</v>
      </c>
      <c r="E498" s="1497"/>
    </row>
    <row r="499" spans="1:5" ht="18">
      <c r="A499" s="1491" t="s">
        <v>1788</v>
      </c>
      <c r="B499" s="1514" t="s">
        <v>663</v>
      </c>
      <c r="C499" s="1496" t="s">
        <v>340</v>
      </c>
      <c r="E499" s="1497"/>
    </row>
    <row r="500" spans="1:5" ht="18">
      <c r="A500" s="1491" t="s">
        <v>1789</v>
      </c>
      <c r="B500" s="1514" t="s">
        <v>664</v>
      </c>
      <c r="C500" s="1496" t="s">
        <v>340</v>
      </c>
      <c r="E500" s="1497"/>
    </row>
    <row r="501" spans="1:5" ht="18">
      <c r="A501" s="1491" t="s">
        <v>1790</v>
      </c>
      <c r="B501" s="1514" t="s">
        <v>665</v>
      </c>
      <c r="C501" s="1496" t="s">
        <v>340</v>
      </c>
      <c r="E501" s="1497"/>
    </row>
    <row r="502" spans="1:5" ht="18">
      <c r="A502" s="1491" t="s">
        <v>1791</v>
      </c>
      <c r="B502" s="1514" t="s">
        <v>666</v>
      </c>
      <c r="C502" s="1496" t="s">
        <v>340</v>
      </c>
      <c r="E502" s="1497"/>
    </row>
    <row r="503" spans="1:5" ht="18">
      <c r="A503" s="1491" t="s">
        <v>1792</v>
      </c>
      <c r="B503" s="1514" t="s">
        <v>667</v>
      </c>
      <c r="C503" s="1496" t="s">
        <v>340</v>
      </c>
      <c r="E503" s="1497"/>
    </row>
    <row r="504" spans="1:5" ht="18">
      <c r="A504" s="1491" t="s">
        <v>1793</v>
      </c>
      <c r="B504" s="1514" t="s">
        <v>668</v>
      </c>
      <c r="C504" s="1496" t="s">
        <v>340</v>
      </c>
      <c r="E504" s="1497"/>
    </row>
    <row r="505" spans="1:5" ht="18.75" thickBot="1">
      <c r="A505" s="1491" t="s">
        <v>1794</v>
      </c>
      <c r="B505" s="1517" t="s">
        <v>669</v>
      </c>
      <c r="C505" s="1496" t="s">
        <v>340</v>
      </c>
      <c r="E505" s="1497"/>
    </row>
    <row r="506" spans="1:5" ht="18">
      <c r="A506" s="1491" t="s">
        <v>1795</v>
      </c>
      <c r="B506" s="1518" t="s">
        <v>670</v>
      </c>
      <c r="C506" s="1496" t="s">
        <v>340</v>
      </c>
      <c r="E506" s="1497"/>
    </row>
    <row r="507" spans="1:5" ht="18">
      <c r="A507" s="1491" t="s">
        <v>1796</v>
      </c>
      <c r="B507" s="1514" t="s">
        <v>671</v>
      </c>
      <c r="C507" s="1496" t="s">
        <v>340</v>
      </c>
      <c r="E507" s="1497"/>
    </row>
    <row r="508" spans="1:5" ht="18">
      <c r="A508" s="1491" t="s">
        <v>1797</v>
      </c>
      <c r="B508" s="1514" t="s">
        <v>672</v>
      </c>
      <c r="C508" s="1496" t="s">
        <v>340</v>
      </c>
      <c r="E508" s="1497"/>
    </row>
    <row r="509" spans="1:5" ht="18.75" thickBot="1">
      <c r="A509" s="1491" t="s">
        <v>1798</v>
      </c>
      <c r="B509" s="1517" t="s">
        <v>673</v>
      </c>
      <c r="C509" s="1496" t="s">
        <v>340</v>
      </c>
      <c r="E509" s="1497"/>
    </row>
    <row r="510" spans="1:5" ht="18">
      <c r="A510" s="1491" t="s">
        <v>1799</v>
      </c>
      <c r="B510" s="1513" t="s">
        <v>674</v>
      </c>
      <c r="C510" s="1496" t="s">
        <v>340</v>
      </c>
      <c r="E510" s="1497"/>
    </row>
    <row r="511" spans="1:5" ht="18">
      <c r="A511" s="1491" t="s">
        <v>1800</v>
      </c>
      <c r="B511" s="1514" t="s">
        <v>675</v>
      </c>
      <c r="C511" s="1496" t="s">
        <v>340</v>
      </c>
      <c r="E511" s="1497"/>
    </row>
    <row r="512" spans="1:5" ht="18">
      <c r="A512" s="1491" t="s">
        <v>1801</v>
      </c>
      <c r="B512" s="1515" t="s">
        <v>676</v>
      </c>
      <c r="C512" s="1496" t="s">
        <v>340</v>
      </c>
      <c r="E512" s="1497"/>
    </row>
    <row r="513" spans="1:5" ht="18">
      <c r="A513" s="1491" t="s">
        <v>1802</v>
      </c>
      <c r="B513" s="1514" t="s">
        <v>677</v>
      </c>
      <c r="C513" s="1496" t="s">
        <v>340</v>
      </c>
      <c r="E513" s="1497"/>
    </row>
    <row r="514" spans="1:5" ht="18">
      <c r="A514" s="1491" t="s">
        <v>1803</v>
      </c>
      <c r="B514" s="1514" t="s">
        <v>678</v>
      </c>
      <c r="C514" s="1496" t="s">
        <v>340</v>
      </c>
      <c r="E514" s="1497"/>
    </row>
    <row r="515" spans="1:5" ht="18">
      <c r="A515" s="1491" t="s">
        <v>1804</v>
      </c>
      <c r="B515" s="1514" t="s">
        <v>679</v>
      </c>
      <c r="C515" s="1496" t="s">
        <v>340</v>
      </c>
      <c r="E515" s="1497"/>
    </row>
    <row r="516" spans="1:5" ht="18">
      <c r="A516" s="1491" t="s">
        <v>1805</v>
      </c>
      <c r="B516" s="1514" t="s">
        <v>680</v>
      </c>
      <c r="C516" s="1496" t="s">
        <v>340</v>
      </c>
      <c r="E516" s="1497"/>
    </row>
    <row r="517" spans="1:5" ht="18.75" thickBot="1">
      <c r="A517" s="1491" t="s">
        <v>1806</v>
      </c>
      <c r="B517" s="1517" t="s">
        <v>681</v>
      </c>
      <c r="C517" s="1496" t="s">
        <v>340</v>
      </c>
      <c r="E517" s="1497"/>
    </row>
    <row r="518" spans="1:5" ht="18">
      <c r="A518" s="1491" t="s">
        <v>1807</v>
      </c>
      <c r="B518" s="1513" t="s">
        <v>682</v>
      </c>
      <c r="C518" s="1496" t="s">
        <v>340</v>
      </c>
      <c r="E518" s="1497"/>
    </row>
    <row r="519" spans="1:5" ht="18">
      <c r="A519" s="1491" t="s">
        <v>1808</v>
      </c>
      <c r="B519" s="1514" t="s">
        <v>683</v>
      </c>
      <c r="C519" s="1496" t="s">
        <v>340</v>
      </c>
      <c r="E519" s="1497"/>
    </row>
    <row r="520" spans="1:5" ht="18">
      <c r="A520" s="1491" t="s">
        <v>1809</v>
      </c>
      <c r="B520" s="1514" t="s">
        <v>684</v>
      </c>
      <c r="C520" s="1496" t="s">
        <v>340</v>
      </c>
      <c r="E520" s="1497"/>
    </row>
    <row r="521" spans="1:5" ht="18">
      <c r="A521" s="1491" t="s">
        <v>1810</v>
      </c>
      <c r="B521" s="1514" t="s">
        <v>685</v>
      </c>
      <c r="C521" s="1496" t="s">
        <v>340</v>
      </c>
      <c r="E521" s="1497"/>
    </row>
    <row r="522" spans="1:5" ht="18">
      <c r="A522" s="1491" t="s">
        <v>1811</v>
      </c>
      <c r="B522" s="1515" t="s">
        <v>686</v>
      </c>
      <c r="C522" s="1496" t="s">
        <v>340</v>
      </c>
      <c r="E522" s="1497"/>
    </row>
    <row r="523" spans="1:5" ht="18">
      <c r="A523" s="1491" t="s">
        <v>1812</v>
      </c>
      <c r="B523" s="1514" t="s">
        <v>687</v>
      </c>
      <c r="C523" s="1496" t="s">
        <v>340</v>
      </c>
      <c r="E523" s="1497"/>
    </row>
    <row r="524" spans="1:5" ht="18.75" thickBot="1">
      <c r="A524" s="1491" t="s">
        <v>1813</v>
      </c>
      <c r="B524" s="1517" t="s">
        <v>688</v>
      </c>
      <c r="C524" s="1496" t="s">
        <v>340</v>
      </c>
      <c r="E524" s="1497"/>
    </row>
    <row r="525" spans="1:5" ht="18">
      <c r="A525" s="1491" t="s">
        <v>1814</v>
      </c>
      <c r="B525" s="1513" t="s">
        <v>689</v>
      </c>
      <c r="C525" s="1496" t="s">
        <v>340</v>
      </c>
      <c r="E525" s="1497"/>
    </row>
    <row r="526" spans="1:5" ht="18">
      <c r="A526" s="1491" t="s">
        <v>1815</v>
      </c>
      <c r="B526" s="1514" t="s">
        <v>690</v>
      </c>
      <c r="C526" s="1496" t="s">
        <v>340</v>
      </c>
      <c r="E526" s="1497"/>
    </row>
    <row r="527" spans="1:5" ht="18">
      <c r="A527" s="1491" t="s">
        <v>1816</v>
      </c>
      <c r="B527" s="1514" t="s">
        <v>691</v>
      </c>
      <c r="C527" s="1496" t="s">
        <v>340</v>
      </c>
      <c r="E527" s="1497"/>
    </row>
    <row r="528" spans="1:5" ht="18">
      <c r="A528" s="1491" t="s">
        <v>1817</v>
      </c>
      <c r="B528" s="1514" t="s">
        <v>692</v>
      </c>
      <c r="C528" s="1496" t="s">
        <v>340</v>
      </c>
      <c r="E528" s="1497"/>
    </row>
    <row r="529" spans="1:5" ht="18">
      <c r="A529" s="1491" t="s">
        <v>1818</v>
      </c>
      <c r="B529" s="1515" t="s">
        <v>693</v>
      </c>
      <c r="C529" s="1496" t="s">
        <v>340</v>
      </c>
      <c r="E529" s="1497"/>
    </row>
    <row r="530" spans="1:5" ht="18">
      <c r="A530" s="1491" t="s">
        <v>1819</v>
      </c>
      <c r="B530" s="1514" t="s">
        <v>694</v>
      </c>
      <c r="C530" s="1496" t="s">
        <v>340</v>
      </c>
      <c r="E530" s="1497"/>
    </row>
    <row r="531" spans="1:5" ht="18">
      <c r="A531" s="1491" t="s">
        <v>1820</v>
      </c>
      <c r="B531" s="1514" t="s">
        <v>695</v>
      </c>
      <c r="C531" s="1496" t="s">
        <v>340</v>
      </c>
      <c r="E531" s="1497"/>
    </row>
    <row r="532" spans="1:5" ht="18">
      <c r="A532" s="1491" t="s">
        <v>1821</v>
      </c>
      <c r="B532" s="1514" t="s">
        <v>696</v>
      </c>
      <c r="C532" s="1496" t="s">
        <v>340</v>
      </c>
      <c r="E532" s="1497"/>
    </row>
    <row r="533" spans="1:5" ht="18.75" thickBot="1">
      <c r="A533" s="1491" t="s">
        <v>1822</v>
      </c>
      <c r="B533" s="1517" t="s">
        <v>697</v>
      </c>
      <c r="C533" s="1496" t="s">
        <v>340</v>
      </c>
      <c r="E533" s="1497"/>
    </row>
    <row r="534" spans="1:5" ht="18">
      <c r="A534" s="1491" t="s">
        <v>1823</v>
      </c>
      <c r="B534" s="1513" t="s">
        <v>698</v>
      </c>
      <c r="C534" s="1496" t="s">
        <v>340</v>
      </c>
      <c r="E534" s="1497"/>
    </row>
    <row r="535" spans="1:5" ht="18">
      <c r="A535" s="1491" t="s">
        <v>1824</v>
      </c>
      <c r="B535" s="1514" t="s">
        <v>699</v>
      </c>
      <c r="C535" s="1496" t="s">
        <v>340</v>
      </c>
      <c r="E535" s="1497"/>
    </row>
    <row r="536" spans="1:5" ht="18">
      <c r="A536" s="1491" t="s">
        <v>1825</v>
      </c>
      <c r="B536" s="1515" t="s">
        <v>700</v>
      </c>
      <c r="C536" s="1496" t="s">
        <v>340</v>
      </c>
      <c r="E536" s="1497"/>
    </row>
    <row r="537" spans="1:5" ht="18">
      <c r="A537" s="1491" t="s">
        <v>1826</v>
      </c>
      <c r="B537" s="1514" t="s">
        <v>701</v>
      </c>
      <c r="C537" s="1496" t="s">
        <v>340</v>
      </c>
      <c r="E537" s="1497"/>
    </row>
    <row r="538" spans="1:5" ht="18">
      <c r="A538" s="1491" t="s">
        <v>1827</v>
      </c>
      <c r="B538" s="1514" t="s">
        <v>702</v>
      </c>
      <c r="C538" s="1496" t="s">
        <v>340</v>
      </c>
      <c r="E538" s="1497"/>
    </row>
    <row r="539" spans="1:5" ht="18">
      <c r="A539" s="1491" t="s">
        <v>1828</v>
      </c>
      <c r="B539" s="1514" t="s">
        <v>703</v>
      </c>
      <c r="C539" s="1496" t="s">
        <v>340</v>
      </c>
      <c r="E539" s="1497"/>
    </row>
    <row r="540" spans="1:5" ht="18">
      <c r="A540" s="1491" t="s">
        <v>1829</v>
      </c>
      <c r="B540" s="1514" t="s">
        <v>704</v>
      </c>
      <c r="C540" s="1496" t="s">
        <v>340</v>
      </c>
      <c r="E540" s="1497"/>
    </row>
    <row r="541" spans="1:5" ht="18.75" thickBot="1">
      <c r="A541" s="1491" t="s">
        <v>1830</v>
      </c>
      <c r="B541" s="1517" t="s">
        <v>705</v>
      </c>
      <c r="C541" s="1496" t="s">
        <v>340</v>
      </c>
      <c r="E541" s="1497"/>
    </row>
    <row r="542" spans="1:5" ht="18">
      <c r="A542" s="1491" t="s">
        <v>1831</v>
      </c>
      <c r="B542" s="1513" t="s">
        <v>706</v>
      </c>
      <c r="C542" s="1496" t="s">
        <v>340</v>
      </c>
      <c r="E542" s="1497"/>
    </row>
    <row r="543" spans="1:5" ht="18">
      <c r="A543" s="1491" t="s">
        <v>1832</v>
      </c>
      <c r="B543" s="1514" t="s">
        <v>707</v>
      </c>
      <c r="C543" s="1496" t="s">
        <v>340</v>
      </c>
      <c r="E543" s="1497"/>
    </row>
    <row r="544" spans="1:5" ht="18">
      <c r="A544" s="1491" t="s">
        <v>1833</v>
      </c>
      <c r="B544" s="1514" t="s">
        <v>708</v>
      </c>
      <c r="C544" s="1496" t="s">
        <v>340</v>
      </c>
      <c r="E544" s="1497"/>
    </row>
    <row r="545" spans="1:5" ht="18">
      <c r="A545" s="1491" t="s">
        <v>1834</v>
      </c>
      <c r="B545" s="1514" t="s">
        <v>709</v>
      </c>
      <c r="C545" s="1496" t="s">
        <v>340</v>
      </c>
      <c r="E545" s="1497"/>
    </row>
    <row r="546" spans="1:5" ht="18">
      <c r="A546" s="1491" t="s">
        <v>1835</v>
      </c>
      <c r="B546" s="1514" t="s">
        <v>710</v>
      </c>
      <c r="C546" s="1496" t="s">
        <v>340</v>
      </c>
      <c r="E546" s="1497"/>
    </row>
    <row r="547" spans="1:5" ht="18">
      <c r="A547" s="1491" t="s">
        <v>1836</v>
      </c>
      <c r="B547" s="1514" t="s">
        <v>711</v>
      </c>
      <c r="C547" s="1496" t="s">
        <v>340</v>
      </c>
      <c r="E547" s="1497"/>
    </row>
    <row r="548" spans="1:5" ht="18">
      <c r="A548" s="1491" t="s">
        <v>1837</v>
      </c>
      <c r="B548" s="1514" t="s">
        <v>712</v>
      </c>
      <c r="C548" s="1496" t="s">
        <v>340</v>
      </c>
      <c r="E548" s="1497"/>
    </row>
    <row r="549" spans="1:5" ht="18">
      <c r="A549" s="1491" t="s">
        <v>1838</v>
      </c>
      <c r="B549" s="1514" t="s">
        <v>713</v>
      </c>
      <c r="C549" s="1496" t="s">
        <v>340</v>
      </c>
      <c r="E549" s="1497"/>
    </row>
    <row r="550" spans="1:5" ht="18">
      <c r="A550" s="1491" t="s">
        <v>1839</v>
      </c>
      <c r="B550" s="1515" t="s">
        <v>714</v>
      </c>
      <c r="C550" s="1496" t="s">
        <v>340</v>
      </c>
      <c r="E550" s="1497"/>
    </row>
    <row r="551" spans="1:5" ht="18">
      <c r="A551" s="1491" t="s">
        <v>1840</v>
      </c>
      <c r="B551" s="1514" t="s">
        <v>715</v>
      </c>
      <c r="C551" s="1496" t="s">
        <v>340</v>
      </c>
      <c r="E551" s="1497"/>
    </row>
    <row r="552" spans="1:5" ht="18.75" thickBot="1">
      <c r="A552" s="1491" t="s">
        <v>1841</v>
      </c>
      <c r="B552" s="1517" t="s">
        <v>716</v>
      </c>
      <c r="C552" s="1496" t="s">
        <v>340</v>
      </c>
      <c r="E552" s="1497"/>
    </row>
    <row r="553" spans="1:5" ht="18">
      <c r="A553" s="1491" t="s">
        <v>1842</v>
      </c>
      <c r="B553" s="1513" t="s">
        <v>717</v>
      </c>
      <c r="C553" s="1496" t="s">
        <v>340</v>
      </c>
      <c r="E553" s="1497"/>
    </row>
    <row r="554" spans="1:5" ht="18">
      <c r="A554" s="1491" t="s">
        <v>1843</v>
      </c>
      <c r="B554" s="1514" t="s">
        <v>718</v>
      </c>
      <c r="C554" s="1496" t="s">
        <v>340</v>
      </c>
      <c r="E554" s="1497"/>
    </row>
    <row r="555" spans="1:5" ht="18">
      <c r="A555" s="1491" t="s">
        <v>1844</v>
      </c>
      <c r="B555" s="1514" t="s">
        <v>719</v>
      </c>
      <c r="C555" s="1496" t="s">
        <v>340</v>
      </c>
      <c r="E555" s="1497"/>
    </row>
    <row r="556" spans="1:5" ht="18">
      <c r="A556" s="1491" t="s">
        <v>1845</v>
      </c>
      <c r="B556" s="1514" t="s">
        <v>720</v>
      </c>
      <c r="C556" s="1496" t="s">
        <v>340</v>
      </c>
      <c r="E556" s="1497"/>
    </row>
    <row r="557" spans="1:5" ht="18">
      <c r="A557" s="1491" t="s">
        <v>1846</v>
      </c>
      <c r="B557" s="1514" t="s">
        <v>721</v>
      </c>
      <c r="C557" s="1496" t="s">
        <v>340</v>
      </c>
      <c r="E557" s="1497"/>
    </row>
    <row r="558" spans="1:5" ht="18">
      <c r="A558" s="1491" t="s">
        <v>1847</v>
      </c>
      <c r="B558" s="1515" t="s">
        <v>722</v>
      </c>
      <c r="C558" s="1496" t="s">
        <v>340</v>
      </c>
      <c r="E558" s="1497"/>
    </row>
    <row r="559" spans="1:5" ht="18">
      <c r="A559" s="1491" t="s">
        <v>1848</v>
      </c>
      <c r="B559" s="1514" t="s">
        <v>723</v>
      </c>
      <c r="C559" s="1496" t="s">
        <v>340</v>
      </c>
      <c r="E559" s="1497"/>
    </row>
    <row r="560" spans="1:5" ht="18">
      <c r="A560" s="1491" t="s">
        <v>1849</v>
      </c>
      <c r="B560" s="1514" t="s">
        <v>724</v>
      </c>
      <c r="C560" s="1496" t="s">
        <v>340</v>
      </c>
      <c r="E560" s="1497"/>
    </row>
    <row r="561" spans="1:5" ht="18">
      <c r="A561" s="1491" t="s">
        <v>1850</v>
      </c>
      <c r="B561" s="1514" t="s">
        <v>725</v>
      </c>
      <c r="C561" s="1496" t="s">
        <v>340</v>
      </c>
      <c r="E561" s="1497"/>
    </row>
    <row r="562" spans="1:5" ht="18">
      <c r="A562" s="1491" t="s">
        <v>1851</v>
      </c>
      <c r="B562" s="1514" t="s">
        <v>726</v>
      </c>
      <c r="C562" s="1496" t="s">
        <v>340</v>
      </c>
      <c r="E562" s="1497"/>
    </row>
    <row r="563" spans="1:5" ht="18">
      <c r="A563" s="1491" t="s">
        <v>1852</v>
      </c>
      <c r="B563" s="1519" t="s">
        <v>727</v>
      </c>
      <c r="C563" s="1496" t="s">
        <v>340</v>
      </c>
      <c r="E563" s="1497"/>
    </row>
    <row r="564" spans="1:5" ht="18.75" thickBot="1">
      <c r="A564" s="1491" t="s">
        <v>1853</v>
      </c>
      <c r="B564" s="1517" t="s">
        <v>728</v>
      </c>
      <c r="C564" s="1496" t="s">
        <v>340</v>
      </c>
      <c r="E564" s="1497"/>
    </row>
    <row r="565" spans="1:5" ht="18">
      <c r="A565" s="1491" t="s">
        <v>1854</v>
      </c>
      <c r="B565" s="1513" t="s">
        <v>729</v>
      </c>
      <c r="C565" s="1496" t="s">
        <v>340</v>
      </c>
      <c r="E565" s="1497"/>
    </row>
    <row r="566" spans="1:5" ht="18">
      <c r="A566" s="1491" t="s">
        <v>1855</v>
      </c>
      <c r="B566" s="1514" t="s">
        <v>730</v>
      </c>
      <c r="C566" s="1496" t="s">
        <v>340</v>
      </c>
      <c r="E566" s="1497"/>
    </row>
    <row r="567" spans="1:5" ht="18">
      <c r="A567" s="1491" t="s">
        <v>1856</v>
      </c>
      <c r="B567" s="1514" t="s">
        <v>731</v>
      </c>
      <c r="C567" s="1496" t="s">
        <v>340</v>
      </c>
      <c r="E567" s="1497"/>
    </row>
    <row r="568" spans="1:5" ht="18">
      <c r="A568" s="1491" t="s">
        <v>1857</v>
      </c>
      <c r="B568" s="1515" t="s">
        <v>732</v>
      </c>
      <c r="C568" s="1496" t="s">
        <v>340</v>
      </c>
      <c r="E568" s="1497"/>
    </row>
    <row r="569" spans="1:5" ht="18">
      <c r="A569" s="1491" t="s">
        <v>1858</v>
      </c>
      <c r="B569" s="1514" t="s">
        <v>733</v>
      </c>
      <c r="C569" s="1496" t="s">
        <v>340</v>
      </c>
      <c r="E569" s="1497"/>
    </row>
    <row r="570" spans="1:5" ht="18.75" thickBot="1">
      <c r="A570" s="1491" t="s">
        <v>1859</v>
      </c>
      <c r="B570" s="1517" t="s">
        <v>734</v>
      </c>
      <c r="C570" s="1496" t="s">
        <v>340</v>
      </c>
      <c r="E570" s="1497"/>
    </row>
    <row r="571" spans="1:5" ht="18">
      <c r="A571" s="1491" t="s">
        <v>1860</v>
      </c>
      <c r="B571" s="1520" t="s">
        <v>735</v>
      </c>
      <c r="C571" s="1496" t="s">
        <v>340</v>
      </c>
      <c r="E571" s="1497"/>
    </row>
    <row r="572" spans="1:5" ht="18">
      <c r="A572" s="1491" t="s">
        <v>1861</v>
      </c>
      <c r="B572" s="1514" t="s">
        <v>736</v>
      </c>
      <c r="C572" s="1496" t="s">
        <v>340</v>
      </c>
      <c r="E572" s="1497"/>
    </row>
    <row r="573" spans="1:5" ht="18">
      <c r="A573" s="1491" t="s">
        <v>1862</v>
      </c>
      <c r="B573" s="1514" t="s">
        <v>737</v>
      </c>
      <c r="C573" s="1496" t="s">
        <v>340</v>
      </c>
      <c r="E573" s="1497"/>
    </row>
    <row r="574" spans="1:5" ht="18">
      <c r="A574" s="1491" t="s">
        <v>1863</v>
      </c>
      <c r="B574" s="1514" t="s">
        <v>738</v>
      </c>
      <c r="C574" s="1496" t="s">
        <v>340</v>
      </c>
      <c r="E574" s="1497"/>
    </row>
    <row r="575" spans="1:5" ht="18">
      <c r="A575" s="1491" t="s">
        <v>1864</v>
      </c>
      <c r="B575" s="1514" t="s">
        <v>739</v>
      </c>
      <c r="C575" s="1496" t="s">
        <v>340</v>
      </c>
      <c r="E575" s="1497"/>
    </row>
    <row r="576" spans="1:5" ht="18">
      <c r="A576" s="1491" t="s">
        <v>1865</v>
      </c>
      <c r="B576" s="1514" t="s">
        <v>740</v>
      </c>
      <c r="C576" s="1496" t="s">
        <v>340</v>
      </c>
      <c r="E576" s="1497"/>
    </row>
    <row r="577" spans="1:5" ht="18">
      <c r="A577" s="1491" t="s">
        <v>1866</v>
      </c>
      <c r="B577" s="1514" t="s">
        <v>741</v>
      </c>
      <c r="C577" s="1496" t="s">
        <v>340</v>
      </c>
      <c r="E577" s="1497"/>
    </row>
    <row r="578" spans="1:5" ht="18">
      <c r="A578" s="1491" t="s">
        <v>1867</v>
      </c>
      <c r="B578" s="1515" t="s">
        <v>742</v>
      </c>
      <c r="C578" s="1496" t="s">
        <v>340</v>
      </c>
      <c r="E578" s="1497"/>
    </row>
    <row r="579" spans="1:5" ht="18">
      <c r="A579" s="1491" t="s">
        <v>1868</v>
      </c>
      <c r="B579" s="1514" t="s">
        <v>743</v>
      </c>
      <c r="C579" s="1496" t="s">
        <v>340</v>
      </c>
      <c r="E579" s="1497"/>
    </row>
    <row r="580" spans="1:5" ht="18">
      <c r="A580" s="1491" t="s">
        <v>1869</v>
      </c>
      <c r="B580" s="1514" t="s">
        <v>744</v>
      </c>
      <c r="C580" s="1496" t="s">
        <v>340</v>
      </c>
      <c r="E580" s="1497"/>
    </row>
    <row r="581" spans="1:5" ht="18.75" thickBot="1">
      <c r="A581" s="1491" t="s">
        <v>1870</v>
      </c>
      <c r="B581" s="1517" t="s">
        <v>745</v>
      </c>
      <c r="C581" s="1496" t="s">
        <v>340</v>
      </c>
      <c r="E581" s="1497"/>
    </row>
    <row r="582" spans="1:5" ht="18">
      <c r="A582" s="1491" t="s">
        <v>1871</v>
      </c>
      <c r="B582" s="1520" t="s">
        <v>746</v>
      </c>
      <c r="C582" s="1496" t="s">
        <v>340</v>
      </c>
      <c r="E582" s="1497"/>
    </row>
    <row r="583" spans="1:5" ht="18">
      <c r="A583" s="1491" t="s">
        <v>1872</v>
      </c>
      <c r="B583" s="1514" t="s">
        <v>747</v>
      </c>
      <c r="C583" s="1496" t="s">
        <v>340</v>
      </c>
      <c r="E583" s="1497"/>
    </row>
    <row r="584" spans="1:5" ht="18">
      <c r="A584" s="1491" t="s">
        <v>1873</v>
      </c>
      <c r="B584" s="1514" t="s">
        <v>748</v>
      </c>
      <c r="C584" s="1496" t="s">
        <v>340</v>
      </c>
      <c r="E584" s="1497"/>
    </row>
    <row r="585" spans="1:5" ht="18">
      <c r="A585" s="1491" t="s">
        <v>1874</v>
      </c>
      <c r="B585" s="1514" t="s">
        <v>749</v>
      </c>
      <c r="C585" s="1496" t="s">
        <v>340</v>
      </c>
      <c r="E585" s="1497"/>
    </row>
    <row r="586" spans="1:5" ht="18">
      <c r="A586" s="1491" t="s">
        <v>1875</v>
      </c>
      <c r="B586" s="1514" t="s">
        <v>750</v>
      </c>
      <c r="C586" s="1496" t="s">
        <v>340</v>
      </c>
      <c r="E586" s="1497"/>
    </row>
    <row r="587" spans="1:5" ht="18">
      <c r="A587" s="1491" t="s">
        <v>1876</v>
      </c>
      <c r="B587" s="1514" t="s">
        <v>751</v>
      </c>
      <c r="C587" s="1496" t="s">
        <v>340</v>
      </c>
      <c r="E587" s="1497"/>
    </row>
    <row r="588" spans="1:5" ht="18">
      <c r="A588" s="1491" t="s">
        <v>1877</v>
      </c>
      <c r="B588" s="1514" t="s">
        <v>752</v>
      </c>
      <c r="C588" s="1496" t="s">
        <v>340</v>
      </c>
      <c r="E588" s="1497"/>
    </row>
    <row r="589" spans="1:5" ht="18">
      <c r="A589" s="1491" t="s">
        <v>1878</v>
      </c>
      <c r="B589" s="1514" t="s">
        <v>753</v>
      </c>
      <c r="C589" s="1496" t="s">
        <v>340</v>
      </c>
      <c r="E589" s="1497"/>
    </row>
    <row r="590" spans="1:5" ht="18">
      <c r="A590" s="1491" t="s">
        <v>1879</v>
      </c>
      <c r="B590" s="1515" t="s">
        <v>754</v>
      </c>
      <c r="C590" s="1496" t="s">
        <v>340</v>
      </c>
      <c r="E590" s="1497"/>
    </row>
    <row r="591" spans="1:5" ht="18">
      <c r="A591" s="1491" t="s">
        <v>1880</v>
      </c>
      <c r="B591" s="1514" t="s">
        <v>755</v>
      </c>
      <c r="C591" s="1496" t="s">
        <v>340</v>
      </c>
      <c r="E591" s="1497"/>
    </row>
    <row r="592" spans="1:5" ht="18">
      <c r="A592" s="1491" t="s">
        <v>1881</v>
      </c>
      <c r="B592" s="1514" t="s">
        <v>756</v>
      </c>
      <c r="C592" s="1496" t="s">
        <v>340</v>
      </c>
      <c r="E592" s="1497"/>
    </row>
    <row r="593" spans="1:5" ht="18">
      <c r="A593" s="1491" t="s">
        <v>1882</v>
      </c>
      <c r="B593" s="1514" t="s">
        <v>757</v>
      </c>
      <c r="C593" s="1496" t="s">
        <v>340</v>
      </c>
      <c r="E593" s="1497"/>
    </row>
    <row r="594" spans="1:5" ht="18">
      <c r="A594" s="1491" t="s">
        <v>1883</v>
      </c>
      <c r="B594" s="1514" t="s">
        <v>758</v>
      </c>
      <c r="C594" s="1496" t="s">
        <v>340</v>
      </c>
      <c r="E594" s="1497"/>
    </row>
    <row r="595" spans="1:5" ht="18">
      <c r="A595" s="1491" t="s">
        <v>1884</v>
      </c>
      <c r="B595" s="1514" t="s">
        <v>759</v>
      </c>
      <c r="C595" s="1496" t="s">
        <v>340</v>
      </c>
      <c r="E595" s="1497"/>
    </row>
    <row r="596" spans="1:5" ht="18">
      <c r="A596" s="1491" t="s">
        <v>1885</v>
      </c>
      <c r="B596" s="1514" t="s">
        <v>760</v>
      </c>
      <c r="C596" s="1496" t="s">
        <v>340</v>
      </c>
      <c r="E596" s="1497"/>
    </row>
    <row r="597" spans="1:5" ht="18">
      <c r="A597" s="1491" t="s">
        <v>1886</v>
      </c>
      <c r="B597" s="1514" t="s">
        <v>761</v>
      </c>
      <c r="C597" s="1496" t="s">
        <v>340</v>
      </c>
      <c r="E597" s="1497"/>
    </row>
    <row r="598" spans="1:5" ht="18">
      <c r="A598" s="1491" t="s">
        <v>1887</v>
      </c>
      <c r="B598" s="1514" t="s">
        <v>762</v>
      </c>
      <c r="C598" s="1496" t="s">
        <v>340</v>
      </c>
      <c r="E598" s="1497"/>
    </row>
    <row r="599" spans="1:5" ht="18.75" thickBot="1">
      <c r="A599" s="1491" t="s">
        <v>1888</v>
      </c>
      <c r="B599" s="1521" t="s">
        <v>763</v>
      </c>
      <c r="C599" s="1496" t="s">
        <v>340</v>
      </c>
      <c r="E599" s="1497"/>
    </row>
    <row r="600" spans="1:5" ht="18.75">
      <c r="A600" s="1491" t="s">
        <v>1889</v>
      </c>
      <c r="B600" s="1513" t="s">
        <v>764</v>
      </c>
      <c r="C600" s="1496" t="s">
        <v>340</v>
      </c>
      <c r="E600" s="1497"/>
    </row>
    <row r="601" spans="1:5" ht="18.75">
      <c r="A601" s="1491" t="s">
        <v>1890</v>
      </c>
      <c r="B601" s="1514" t="s">
        <v>765</v>
      </c>
      <c r="C601" s="1496" t="s">
        <v>340</v>
      </c>
      <c r="E601" s="1497"/>
    </row>
    <row r="602" spans="1:5" ht="18.75">
      <c r="A602" s="1491" t="s">
        <v>1891</v>
      </c>
      <c r="B602" s="1514" t="s">
        <v>766</v>
      </c>
      <c r="C602" s="1496" t="s">
        <v>340</v>
      </c>
      <c r="E602" s="1497"/>
    </row>
    <row r="603" spans="1:5" ht="18.75">
      <c r="A603" s="1491" t="s">
        <v>1892</v>
      </c>
      <c r="B603" s="1514" t="s">
        <v>767</v>
      </c>
      <c r="C603" s="1496" t="s">
        <v>340</v>
      </c>
      <c r="E603" s="1497"/>
    </row>
    <row r="604" spans="1:5" ht="19.5">
      <c r="A604" s="1491" t="s">
        <v>1893</v>
      </c>
      <c r="B604" s="1515" t="s">
        <v>768</v>
      </c>
      <c r="C604" s="1496" t="s">
        <v>340</v>
      </c>
      <c r="E604" s="1497"/>
    </row>
    <row r="605" spans="1:5" ht="18.75">
      <c r="A605" s="1491" t="s">
        <v>1894</v>
      </c>
      <c r="B605" s="1514" t="s">
        <v>769</v>
      </c>
      <c r="C605" s="1496" t="s">
        <v>340</v>
      </c>
      <c r="E605" s="1497"/>
    </row>
    <row r="606" spans="1:5" ht="19.5" thickBot="1">
      <c r="A606" s="1491" t="s">
        <v>1895</v>
      </c>
      <c r="B606" s="1517" t="s">
        <v>770</v>
      </c>
      <c r="C606" s="1496" t="s">
        <v>340</v>
      </c>
      <c r="E606" s="1497"/>
    </row>
    <row r="607" spans="1:5" ht="18.75">
      <c r="A607" s="1491" t="s">
        <v>1896</v>
      </c>
      <c r="B607" s="1513" t="s">
        <v>771</v>
      </c>
      <c r="C607" s="1496" t="s">
        <v>340</v>
      </c>
      <c r="E607" s="1497"/>
    </row>
    <row r="608" spans="1:5" ht="18.75">
      <c r="A608" s="1491" t="s">
        <v>1897</v>
      </c>
      <c r="B608" s="1514" t="s">
        <v>630</v>
      </c>
      <c r="C608" s="1496" t="s">
        <v>340</v>
      </c>
      <c r="E608" s="1497"/>
    </row>
    <row r="609" spans="1:5" ht="18.75">
      <c r="A609" s="1491" t="s">
        <v>1898</v>
      </c>
      <c r="B609" s="1514" t="s">
        <v>772</v>
      </c>
      <c r="C609" s="1496" t="s">
        <v>340</v>
      </c>
      <c r="E609" s="1497"/>
    </row>
    <row r="610" spans="1:5" ht="18.75">
      <c r="A610" s="1491" t="s">
        <v>1899</v>
      </c>
      <c r="B610" s="1514" t="s">
        <v>773</v>
      </c>
      <c r="C610" s="1496" t="s">
        <v>340</v>
      </c>
      <c r="E610" s="1497"/>
    </row>
    <row r="611" spans="1:5" ht="18.75">
      <c r="A611" s="1491" t="s">
        <v>1900</v>
      </c>
      <c r="B611" s="1514" t="s">
        <v>774</v>
      </c>
      <c r="C611" s="1496" t="s">
        <v>340</v>
      </c>
      <c r="E611" s="1497"/>
    </row>
    <row r="612" spans="1:5" ht="19.5">
      <c r="A612" s="1491" t="s">
        <v>1901</v>
      </c>
      <c r="B612" s="1515" t="s">
        <v>775</v>
      </c>
      <c r="C612" s="1496" t="s">
        <v>340</v>
      </c>
      <c r="E612" s="1497"/>
    </row>
    <row r="613" spans="1:5" ht="18.75">
      <c r="A613" s="1491" t="s">
        <v>1902</v>
      </c>
      <c r="B613" s="1514" t="s">
        <v>776</v>
      </c>
      <c r="C613" s="1496" t="s">
        <v>340</v>
      </c>
      <c r="E613" s="1497"/>
    </row>
    <row r="614" spans="1:5" ht="19.5" thickBot="1">
      <c r="A614" s="1491" t="s">
        <v>1903</v>
      </c>
      <c r="B614" s="1517" t="s">
        <v>777</v>
      </c>
      <c r="C614" s="1496" t="s">
        <v>340</v>
      </c>
      <c r="E614" s="1497"/>
    </row>
    <row r="615" spans="1:5" ht="18.75">
      <c r="A615" s="1491" t="s">
        <v>1904</v>
      </c>
      <c r="B615" s="1513" t="s">
        <v>778</v>
      </c>
      <c r="C615" s="1496" t="s">
        <v>340</v>
      </c>
      <c r="E615" s="1497"/>
    </row>
    <row r="616" spans="1:5" ht="18.75">
      <c r="A616" s="1491" t="s">
        <v>1905</v>
      </c>
      <c r="B616" s="1514" t="s">
        <v>779</v>
      </c>
      <c r="C616" s="1496" t="s">
        <v>340</v>
      </c>
      <c r="E616" s="1497"/>
    </row>
    <row r="617" spans="1:5" ht="18.75">
      <c r="A617" s="1491" t="s">
        <v>1906</v>
      </c>
      <c r="B617" s="1514" t="s">
        <v>780</v>
      </c>
      <c r="C617" s="1496" t="s">
        <v>340</v>
      </c>
      <c r="E617" s="1497"/>
    </row>
    <row r="618" spans="1:5" ht="18.75">
      <c r="A618" s="1491" t="s">
        <v>1907</v>
      </c>
      <c r="B618" s="1514" t="s">
        <v>781</v>
      </c>
      <c r="C618" s="1496" t="s">
        <v>340</v>
      </c>
      <c r="E618" s="1497"/>
    </row>
    <row r="619" spans="1:5" ht="19.5">
      <c r="A619" s="1491" t="s">
        <v>1908</v>
      </c>
      <c r="B619" s="1515" t="s">
        <v>782</v>
      </c>
      <c r="C619" s="1496" t="s">
        <v>340</v>
      </c>
      <c r="E619" s="1497"/>
    </row>
    <row r="620" spans="1:5" ht="18.75">
      <c r="A620" s="1491" t="s">
        <v>1909</v>
      </c>
      <c r="B620" s="1514" t="s">
        <v>783</v>
      </c>
      <c r="C620" s="1496" t="s">
        <v>340</v>
      </c>
      <c r="E620" s="1497"/>
    </row>
    <row r="621" spans="1:5" ht="19.5" thickBot="1">
      <c r="A621" s="1491" t="s">
        <v>1910</v>
      </c>
      <c r="B621" s="1517" t="s">
        <v>784</v>
      </c>
      <c r="C621" s="1496" t="s">
        <v>340</v>
      </c>
      <c r="E621" s="1497"/>
    </row>
    <row r="622" spans="1:5" ht="18.75">
      <c r="A622" s="1491" t="s">
        <v>1911</v>
      </c>
      <c r="B622" s="1513" t="s">
        <v>785</v>
      </c>
      <c r="C622" s="1496" t="s">
        <v>340</v>
      </c>
      <c r="E622" s="1497"/>
    </row>
    <row r="623" spans="1:5" ht="18.75">
      <c r="A623" s="1491" t="s">
        <v>1912</v>
      </c>
      <c r="B623" s="1514" t="s">
        <v>786</v>
      </c>
      <c r="C623" s="1496" t="s">
        <v>340</v>
      </c>
      <c r="E623" s="1497"/>
    </row>
    <row r="624" spans="1:5" ht="19.5">
      <c r="A624" s="1491" t="s">
        <v>1913</v>
      </c>
      <c r="B624" s="1515" t="s">
        <v>787</v>
      </c>
      <c r="C624" s="1496" t="s">
        <v>340</v>
      </c>
      <c r="E624" s="1497"/>
    </row>
    <row r="625" spans="1:5" ht="19.5" thickBot="1">
      <c r="A625" s="1491" t="s">
        <v>1914</v>
      </c>
      <c r="B625" s="1517" t="s">
        <v>788</v>
      </c>
      <c r="C625" s="1496" t="s">
        <v>340</v>
      </c>
      <c r="E625" s="1497"/>
    </row>
    <row r="626" spans="1:5" ht="18.75">
      <c r="A626" s="1491" t="s">
        <v>1915</v>
      </c>
      <c r="B626" s="1513" t="s">
        <v>789</v>
      </c>
      <c r="C626" s="1496" t="s">
        <v>340</v>
      </c>
      <c r="E626" s="1497"/>
    </row>
    <row r="627" spans="1:5" ht="18.75">
      <c r="A627" s="1491" t="s">
        <v>1916</v>
      </c>
      <c r="B627" s="1514" t="s">
        <v>790</v>
      </c>
      <c r="C627" s="1496" t="s">
        <v>340</v>
      </c>
      <c r="E627" s="1497"/>
    </row>
    <row r="628" spans="1:5" ht="18.75">
      <c r="A628" s="1491" t="s">
        <v>1917</v>
      </c>
      <c r="B628" s="1514" t="s">
        <v>791</v>
      </c>
      <c r="C628" s="1496" t="s">
        <v>340</v>
      </c>
      <c r="E628" s="1497"/>
    </row>
    <row r="629" spans="1:5" ht="18.75">
      <c r="A629" s="1491" t="s">
        <v>1918</v>
      </c>
      <c r="B629" s="1514" t="s">
        <v>792</v>
      </c>
      <c r="C629" s="1496" t="s">
        <v>340</v>
      </c>
      <c r="E629" s="1497"/>
    </row>
    <row r="630" spans="1:5" ht="18.75">
      <c r="A630" s="1491" t="s">
        <v>1919</v>
      </c>
      <c r="B630" s="1514" t="s">
        <v>793</v>
      </c>
      <c r="C630" s="1496" t="s">
        <v>340</v>
      </c>
      <c r="E630" s="1497"/>
    </row>
    <row r="631" spans="1:5" ht="18.75">
      <c r="A631" s="1491" t="s">
        <v>1920</v>
      </c>
      <c r="B631" s="1514" t="s">
        <v>794</v>
      </c>
      <c r="C631" s="1496" t="s">
        <v>340</v>
      </c>
      <c r="E631" s="1497"/>
    </row>
    <row r="632" spans="1:5" ht="18.75">
      <c r="A632" s="1491" t="s">
        <v>1921</v>
      </c>
      <c r="B632" s="1514" t="s">
        <v>795</v>
      </c>
      <c r="C632" s="1496" t="s">
        <v>340</v>
      </c>
      <c r="E632" s="1497"/>
    </row>
    <row r="633" spans="1:5" ht="18.75">
      <c r="A633" s="1491" t="s">
        <v>1922</v>
      </c>
      <c r="B633" s="1514" t="s">
        <v>796</v>
      </c>
      <c r="C633" s="1496" t="s">
        <v>340</v>
      </c>
      <c r="E633" s="1497"/>
    </row>
    <row r="634" spans="1:5" ht="19.5">
      <c r="A634" s="1491" t="s">
        <v>1923</v>
      </c>
      <c r="B634" s="1515" t="s">
        <v>797</v>
      </c>
      <c r="C634" s="1496" t="s">
        <v>340</v>
      </c>
      <c r="E634" s="1497"/>
    </row>
    <row r="635" spans="1:5" ht="19.5" thickBot="1">
      <c r="A635" s="1491" t="s">
        <v>1924</v>
      </c>
      <c r="B635" s="1517" t="s">
        <v>798</v>
      </c>
      <c r="C635" s="1496" t="s">
        <v>340</v>
      </c>
      <c r="E635" s="1497"/>
    </row>
    <row r="636" spans="1:5" ht="18.75">
      <c r="A636" s="1491" t="s">
        <v>1925</v>
      </c>
      <c r="B636" s="1513" t="s">
        <v>475</v>
      </c>
      <c r="C636" s="1496" t="s">
        <v>340</v>
      </c>
      <c r="E636" s="1497"/>
    </row>
    <row r="637" spans="1:5" ht="18.75">
      <c r="A637" s="1491" t="s">
        <v>1926</v>
      </c>
      <c r="B637" s="1514" t="s">
        <v>476</v>
      </c>
      <c r="C637" s="1496" t="s">
        <v>340</v>
      </c>
      <c r="E637" s="1497"/>
    </row>
    <row r="638" spans="1:5" ht="18.75">
      <c r="A638" s="1491" t="s">
        <v>1927</v>
      </c>
      <c r="B638" s="1514" t="s">
        <v>477</v>
      </c>
      <c r="C638" s="1496" t="s">
        <v>340</v>
      </c>
      <c r="E638" s="1497"/>
    </row>
    <row r="639" spans="1:5" ht="18.75">
      <c r="A639" s="1491" t="s">
        <v>1928</v>
      </c>
      <c r="B639" s="1514" t="s">
        <v>478</v>
      </c>
      <c r="C639" s="1496" t="s">
        <v>340</v>
      </c>
      <c r="E639" s="1497"/>
    </row>
    <row r="640" spans="1:5" ht="18.75">
      <c r="A640" s="1491" t="s">
        <v>1929</v>
      </c>
      <c r="B640" s="1514" t="s">
        <v>479</v>
      </c>
      <c r="C640" s="1496" t="s">
        <v>340</v>
      </c>
      <c r="E640" s="1497"/>
    </row>
    <row r="641" spans="1:5" ht="18.75">
      <c r="A641" s="1491" t="s">
        <v>1930</v>
      </c>
      <c r="B641" s="1514" t="s">
        <v>480</v>
      </c>
      <c r="C641" s="1496" t="s">
        <v>340</v>
      </c>
      <c r="E641" s="1497"/>
    </row>
    <row r="642" spans="1:5" ht="18.75">
      <c r="A642" s="1491" t="s">
        <v>1931</v>
      </c>
      <c r="B642" s="1514" t="s">
        <v>481</v>
      </c>
      <c r="C642" s="1496" t="s">
        <v>340</v>
      </c>
      <c r="E642" s="1497"/>
    </row>
    <row r="643" spans="1:5" ht="18.75">
      <c r="A643" s="1491" t="s">
        <v>1932</v>
      </c>
      <c r="B643" s="1514" t="s">
        <v>482</v>
      </c>
      <c r="C643" s="1496" t="s">
        <v>340</v>
      </c>
      <c r="E643" s="1497"/>
    </row>
    <row r="644" spans="1:5" ht="18.75">
      <c r="A644" s="1491" t="s">
        <v>1933</v>
      </c>
      <c r="B644" s="1514" t="s">
        <v>1089</v>
      </c>
      <c r="C644" s="1496" t="s">
        <v>340</v>
      </c>
      <c r="E644" s="1497"/>
    </row>
    <row r="645" spans="1:5" ht="18.75">
      <c r="A645" s="1491" t="s">
        <v>1934</v>
      </c>
      <c r="B645" s="1514" t="s">
        <v>1090</v>
      </c>
      <c r="C645" s="1496" t="s">
        <v>340</v>
      </c>
      <c r="E645" s="1497"/>
    </row>
    <row r="646" spans="1:5" ht="18.75">
      <c r="A646" s="1491" t="s">
        <v>1935</v>
      </c>
      <c r="B646" s="1514" t="s">
        <v>1091</v>
      </c>
      <c r="C646" s="1496" t="s">
        <v>340</v>
      </c>
      <c r="E646" s="1497"/>
    </row>
    <row r="647" spans="1:5" ht="18.75">
      <c r="A647" s="1491" t="s">
        <v>1936</v>
      </c>
      <c r="B647" s="1514" t="s">
        <v>1092</v>
      </c>
      <c r="C647" s="1496" t="s">
        <v>340</v>
      </c>
      <c r="E647" s="1497"/>
    </row>
    <row r="648" spans="1:5" ht="18.75">
      <c r="A648" s="1491" t="s">
        <v>1937</v>
      </c>
      <c r="B648" s="1514" t="s">
        <v>1093</v>
      </c>
      <c r="C648" s="1496" t="s">
        <v>340</v>
      </c>
      <c r="E648" s="1497"/>
    </row>
    <row r="649" spans="1:5" ht="18.75">
      <c r="A649" s="1491" t="s">
        <v>1938</v>
      </c>
      <c r="B649" s="1514" t="s">
        <v>1094</v>
      </c>
      <c r="C649" s="1496" t="s">
        <v>340</v>
      </c>
      <c r="E649" s="1497"/>
    </row>
    <row r="650" spans="1:5" ht="18.75">
      <c r="A650" s="1491" t="s">
        <v>1939</v>
      </c>
      <c r="B650" s="1514" t="s">
        <v>1095</v>
      </c>
      <c r="C650" s="1496" t="s">
        <v>340</v>
      </c>
      <c r="E650" s="1497"/>
    </row>
    <row r="651" spans="1:5" ht="18.75">
      <c r="A651" s="1491" t="s">
        <v>1940</v>
      </c>
      <c r="B651" s="1514" t="s">
        <v>1096</v>
      </c>
      <c r="C651" s="1496" t="s">
        <v>340</v>
      </c>
      <c r="E651" s="1497"/>
    </row>
    <row r="652" spans="1:5" ht="18.75">
      <c r="A652" s="1491" t="s">
        <v>1941</v>
      </c>
      <c r="B652" s="1514" t="s">
        <v>1097</v>
      </c>
      <c r="C652" s="1496" t="s">
        <v>340</v>
      </c>
      <c r="E652" s="1497"/>
    </row>
    <row r="653" spans="1:5" ht="18.75">
      <c r="A653" s="1491" t="s">
        <v>1942</v>
      </c>
      <c r="B653" s="1514" t="s">
        <v>1098</v>
      </c>
      <c r="C653" s="1496" t="s">
        <v>340</v>
      </c>
      <c r="E653" s="1497"/>
    </row>
    <row r="654" spans="1:5" ht="18.75">
      <c r="A654" s="1491" t="s">
        <v>1943</v>
      </c>
      <c r="B654" s="1514" t="s">
        <v>1099</v>
      </c>
      <c r="C654" s="1496" t="s">
        <v>340</v>
      </c>
      <c r="E654" s="1497"/>
    </row>
    <row r="655" spans="1:5" ht="18.75">
      <c r="A655" s="1491" t="s">
        <v>1944</v>
      </c>
      <c r="B655" s="1514" t="s">
        <v>1100</v>
      </c>
      <c r="C655" s="1496" t="s">
        <v>340</v>
      </c>
      <c r="E655" s="1497"/>
    </row>
    <row r="656" spans="1:5" ht="18.75">
      <c r="A656" s="1491" t="s">
        <v>1945</v>
      </c>
      <c r="B656" s="1514" t="s">
        <v>1101</v>
      </c>
      <c r="C656" s="1496" t="s">
        <v>340</v>
      </c>
      <c r="E656" s="1497"/>
    </row>
    <row r="657" spans="1:5" ht="18.75">
      <c r="A657" s="1491" t="s">
        <v>1946</v>
      </c>
      <c r="B657" s="1514" t="s">
        <v>1102</v>
      </c>
      <c r="C657" s="1496" t="s">
        <v>340</v>
      </c>
      <c r="E657" s="1497"/>
    </row>
    <row r="658" spans="1:5" ht="18.75">
      <c r="A658" s="1491" t="s">
        <v>1947</v>
      </c>
      <c r="B658" s="1514" t="s">
        <v>1103</v>
      </c>
      <c r="C658" s="1496" t="s">
        <v>340</v>
      </c>
      <c r="E658" s="1497"/>
    </row>
    <row r="659" spans="1:5" ht="18.75">
      <c r="A659" s="1491" t="s">
        <v>1948</v>
      </c>
      <c r="B659" s="1514" t="s">
        <v>1104</v>
      </c>
      <c r="C659" s="1496" t="s">
        <v>340</v>
      </c>
      <c r="E659" s="1497"/>
    </row>
    <row r="660" spans="1:5" ht="20.25" thickBot="1">
      <c r="A660" s="1491" t="s">
        <v>1949</v>
      </c>
      <c r="B660" s="1522" t="s">
        <v>1105</v>
      </c>
      <c r="C660" s="1496" t="s">
        <v>340</v>
      </c>
      <c r="E660" s="1497"/>
    </row>
    <row r="661" spans="1:5" ht="18.75">
      <c r="A661" s="1491" t="s">
        <v>1950</v>
      </c>
      <c r="B661" s="1513" t="s">
        <v>799</v>
      </c>
      <c r="C661" s="1496" t="s">
        <v>340</v>
      </c>
      <c r="E661" s="1497"/>
    </row>
    <row r="662" spans="1:5" ht="18.75">
      <c r="A662" s="1491" t="s">
        <v>1951</v>
      </c>
      <c r="B662" s="1514" t="s">
        <v>800</v>
      </c>
      <c r="C662" s="1496" t="s">
        <v>340</v>
      </c>
      <c r="E662" s="1497"/>
    </row>
    <row r="663" spans="1:5" ht="18.75">
      <c r="A663" s="1491" t="s">
        <v>1952</v>
      </c>
      <c r="B663" s="1514" t="s">
        <v>801</v>
      </c>
      <c r="C663" s="1496" t="s">
        <v>340</v>
      </c>
      <c r="E663" s="1497"/>
    </row>
    <row r="664" spans="1:5" ht="18.75">
      <c r="A664" s="1491" t="s">
        <v>1953</v>
      </c>
      <c r="B664" s="1514" t="s">
        <v>802</v>
      </c>
      <c r="C664" s="1496" t="s">
        <v>340</v>
      </c>
      <c r="E664" s="1497"/>
    </row>
    <row r="665" spans="1:5" ht="18.75">
      <c r="A665" s="1491" t="s">
        <v>1954</v>
      </c>
      <c r="B665" s="1514" t="s">
        <v>803</v>
      </c>
      <c r="C665" s="1496" t="s">
        <v>340</v>
      </c>
      <c r="E665" s="1497"/>
    </row>
    <row r="666" spans="1:5" ht="18.75">
      <c r="A666" s="1491" t="s">
        <v>1955</v>
      </c>
      <c r="B666" s="1514" t="s">
        <v>804</v>
      </c>
      <c r="C666" s="1496" t="s">
        <v>340</v>
      </c>
      <c r="E666" s="1497"/>
    </row>
    <row r="667" spans="1:5" ht="18.75">
      <c r="A667" s="1491" t="s">
        <v>1956</v>
      </c>
      <c r="B667" s="1514" t="s">
        <v>805</v>
      </c>
      <c r="C667" s="1496" t="s">
        <v>340</v>
      </c>
      <c r="E667" s="1497"/>
    </row>
    <row r="668" spans="1:5" ht="18.75">
      <c r="A668" s="1491" t="s">
        <v>1957</v>
      </c>
      <c r="B668" s="1514" t="s">
        <v>806</v>
      </c>
      <c r="C668" s="1496" t="s">
        <v>340</v>
      </c>
      <c r="E668" s="1497"/>
    </row>
    <row r="669" spans="1:5" ht="18.75">
      <c r="A669" s="1491" t="s">
        <v>1958</v>
      </c>
      <c r="B669" s="1514" t="s">
        <v>807</v>
      </c>
      <c r="C669" s="1496" t="s">
        <v>340</v>
      </c>
      <c r="E669" s="1497"/>
    </row>
    <row r="670" spans="1:5" ht="18.75">
      <c r="A670" s="1491" t="s">
        <v>1959</v>
      </c>
      <c r="B670" s="1514" t="s">
        <v>808</v>
      </c>
      <c r="C670" s="1496" t="s">
        <v>340</v>
      </c>
      <c r="E670" s="1497"/>
    </row>
    <row r="671" spans="1:5" ht="18.75">
      <c r="A671" s="1491" t="s">
        <v>1960</v>
      </c>
      <c r="B671" s="1514" t="s">
        <v>809</v>
      </c>
      <c r="C671" s="1496" t="s">
        <v>340</v>
      </c>
      <c r="E671" s="1497"/>
    </row>
    <row r="672" spans="1:5" ht="18.75">
      <c r="A672" s="1491" t="s">
        <v>1961</v>
      </c>
      <c r="B672" s="1514" t="s">
        <v>810</v>
      </c>
      <c r="C672" s="1496" t="s">
        <v>340</v>
      </c>
      <c r="E672" s="1497"/>
    </row>
    <row r="673" spans="1:5" ht="18.75">
      <c r="A673" s="1491" t="s">
        <v>1962</v>
      </c>
      <c r="B673" s="1514" t="s">
        <v>811</v>
      </c>
      <c r="C673" s="1496" t="s">
        <v>340</v>
      </c>
      <c r="E673" s="1497"/>
    </row>
    <row r="674" spans="1:5" ht="18.75">
      <c r="A674" s="1491" t="s">
        <v>1963</v>
      </c>
      <c r="B674" s="1514" t="s">
        <v>812</v>
      </c>
      <c r="C674" s="1496" t="s">
        <v>340</v>
      </c>
      <c r="E674" s="1497"/>
    </row>
    <row r="675" spans="1:5" ht="18.75">
      <c r="A675" s="1491" t="s">
        <v>1964</v>
      </c>
      <c r="B675" s="1514" t="s">
        <v>813</v>
      </c>
      <c r="C675" s="1496" t="s">
        <v>340</v>
      </c>
      <c r="E675" s="1497"/>
    </row>
    <row r="676" spans="1:5" ht="18.75">
      <c r="A676" s="1491" t="s">
        <v>1965</v>
      </c>
      <c r="B676" s="1514" t="s">
        <v>814</v>
      </c>
      <c r="C676" s="1496" t="s">
        <v>340</v>
      </c>
      <c r="E676" s="1497"/>
    </row>
    <row r="677" spans="1:5" ht="18.75">
      <c r="A677" s="1491" t="s">
        <v>1966</v>
      </c>
      <c r="B677" s="1514" t="s">
        <v>815</v>
      </c>
      <c r="C677" s="1496" t="s">
        <v>340</v>
      </c>
      <c r="E677" s="1497"/>
    </row>
    <row r="678" spans="1:5" ht="18.75">
      <c r="A678" s="1491" t="s">
        <v>1967</v>
      </c>
      <c r="B678" s="1514" t="s">
        <v>816</v>
      </c>
      <c r="C678" s="1496" t="s">
        <v>340</v>
      </c>
      <c r="E678" s="1497"/>
    </row>
    <row r="679" spans="1:5" ht="18.75">
      <c r="A679" s="1491" t="s">
        <v>1968</v>
      </c>
      <c r="B679" s="1514" t="s">
        <v>817</v>
      </c>
      <c r="C679" s="1496" t="s">
        <v>340</v>
      </c>
      <c r="E679" s="1497"/>
    </row>
    <row r="680" spans="1:5" ht="18.75">
      <c r="A680" s="1491" t="s">
        <v>1969</v>
      </c>
      <c r="B680" s="1514" t="s">
        <v>818</v>
      </c>
      <c r="C680" s="1496" t="s">
        <v>340</v>
      </c>
      <c r="E680" s="1497"/>
    </row>
    <row r="681" spans="1:5" ht="18.75">
      <c r="A681" s="1491" t="s">
        <v>1970</v>
      </c>
      <c r="B681" s="1514" t="s">
        <v>819</v>
      </c>
      <c r="C681" s="1496" t="s">
        <v>340</v>
      </c>
      <c r="E681" s="1497"/>
    </row>
    <row r="682" spans="1:5" ht="19.5" thickBot="1">
      <c r="A682" s="1491" t="s">
        <v>1971</v>
      </c>
      <c r="B682" s="1517" t="s">
        <v>820</v>
      </c>
      <c r="C682" s="1496" t="s">
        <v>340</v>
      </c>
      <c r="E682" s="1497"/>
    </row>
    <row r="683" spans="1:5" ht="18.75">
      <c r="A683" s="1491" t="s">
        <v>1972</v>
      </c>
      <c r="B683" s="1513" t="s">
        <v>821</v>
      </c>
      <c r="C683" s="1496" t="s">
        <v>340</v>
      </c>
      <c r="E683" s="1497"/>
    </row>
    <row r="684" spans="1:5" ht="18.75">
      <c r="A684" s="1491" t="s">
        <v>1973</v>
      </c>
      <c r="B684" s="1514" t="s">
        <v>822</v>
      </c>
      <c r="C684" s="1496" t="s">
        <v>340</v>
      </c>
      <c r="E684" s="1497"/>
    </row>
    <row r="685" spans="1:5" ht="18.75">
      <c r="A685" s="1491" t="s">
        <v>1974</v>
      </c>
      <c r="B685" s="1514" t="s">
        <v>823</v>
      </c>
      <c r="C685" s="1496" t="s">
        <v>340</v>
      </c>
      <c r="E685" s="1497"/>
    </row>
    <row r="686" spans="1:5" ht="18.75">
      <c r="A686" s="1491" t="s">
        <v>1975</v>
      </c>
      <c r="B686" s="1514" t="s">
        <v>824</v>
      </c>
      <c r="C686" s="1496" t="s">
        <v>340</v>
      </c>
      <c r="E686" s="1497"/>
    </row>
    <row r="687" spans="1:5" ht="18.75">
      <c r="A687" s="1491" t="s">
        <v>1976</v>
      </c>
      <c r="B687" s="1514" t="s">
        <v>825</v>
      </c>
      <c r="C687" s="1496" t="s">
        <v>340</v>
      </c>
      <c r="E687" s="1497"/>
    </row>
    <row r="688" spans="1:3" ht="18.75">
      <c r="A688" s="1491" t="s">
        <v>1977</v>
      </c>
      <c r="B688" s="1514" t="s">
        <v>826</v>
      </c>
      <c r="C688" s="1496" t="s">
        <v>340</v>
      </c>
    </row>
    <row r="689" spans="1:3" ht="18.75">
      <c r="A689" s="1491" t="s">
        <v>1978</v>
      </c>
      <c r="B689" s="1514" t="s">
        <v>827</v>
      </c>
      <c r="C689" s="1496" t="s">
        <v>340</v>
      </c>
    </row>
    <row r="690" spans="1:3" ht="18.75">
      <c r="A690" s="1491" t="s">
        <v>1979</v>
      </c>
      <c r="B690" s="1514" t="s">
        <v>828</v>
      </c>
      <c r="C690" s="1496" t="s">
        <v>340</v>
      </c>
    </row>
    <row r="691" spans="1:3" ht="18.75">
      <c r="A691" s="1491" t="s">
        <v>1980</v>
      </c>
      <c r="B691" s="1514" t="s">
        <v>829</v>
      </c>
      <c r="C691" s="1496" t="s">
        <v>340</v>
      </c>
    </row>
    <row r="692" spans="1:3" ht="19.5">
      <c r="A692" s="1491" t="s">
        <v>1981</v>
      </c>
      <c r="B692" s="1515" t="s">
        <v>830</v>
      </c>
      <c r="C692" s="1496" t="s">
        <v>340</v>
      </c>
    </row>
    <row r="693" spans="1:3" ht="19.5" thickBot="1">
      <c r="A693" s="1491" t="s">
        <v>1982</v>
      </c>
      <c r="B693" s="1517" t="s">
        <v>831</v>
      </c>
      <c r="C693" s="1496" t="s">
        <v>340</v>
      </c>
    </row>
    <row r="694" spans="1:3" ht="18.75">
      <c r="A694" s="1491" t="s">
        <v>1983</v>
      </c>
      <c r="B694" s="1513" t="s">
        <v>832</v>
      </c>
      <c r="C694" s="1496" t="s">
        <v>340</v>
      </c>
    </row>
    <row r="695" spans="1:3" ht="18.75">
      <c r="A695" s="1491" t="s">
        <v>1984</v>
      </c>
      <c r="B695" s="1514" t="s">
        <v>833</v>
      </c>
      <c r="C695" s="1496" t="s">
        <v>340</v>
      </c>
    </row>
    <row r="696" spans="1:3" ht="18.75">
      <c r="A696" s="1491" t="s">
        <v>1985</v>
      </c>
      <c r="B696" s="1514" t="s">
        <v>834</v>
      </c>
      <c r="C696" s="1496" t="s">
        <v>340</v>
      </c>
    </row>
    <row r="697" spans="1:3" ht="18.75">
      <c r="A697" s="1491" t="s">
        <v>1986</v>
      </c>
      <c r="B697" s="1514" t="s">
        <v>835</v>
      </c>
      <c r="C697" s="1496" t="s">
        <v>340</v>
      </c>
    </row>
    <row r="698" spans="1:3" ht="20.25" thickBot="1">
      <c r="A698" s="1491" t="s">
        <v>1987</v>
      </c>
      <c r="B698" s="1522" t="s">
        <v>836</v>
      </c>
      <c r="C698" s="1496" t="s">
        <v>340</v>
      </c>
    </row>
    <row r="699" spans="1:3" ht="18.75">
      <c r="A699" s="1491" t="s">
        <v>1988</v>
      </c>
      <c r="B699" s="1513" t="s">
        <v>837</v>
      </c>
      <c r="C699" s="1496" t="s">
        <v>340</v>
      </c>
    </row>
    <row r="700" spans="1:3" ht="18.75">
      <c r="A700" s="1491" t="s">
        <v>1989</v>
      </c>
      <c r="B700" s="1514" t="s">
        <v>838</v>
      </c>
      <c r="C700" s="1496" t="s">
        <v>340</v>
      </c>
    </row>
    <row r="701" spans="1:3" ht="18.75">
      <c r="A701" s="1491" t="s">
        <v>544</v>
      </c>
      <c r="B701" s="1514" t="s">
        <v>839</v>
      </c>
      <c r="C701" s="1496" t="s">
        <v>340</v>
      </c>
    </row>
    <row r="702" spans="1:3" ht="18.75">
      <c r="A702" s="1491" t="s">
        <v>545</v>
      </c>
      <c r="B702" s="1514" t="s">
        <v>840</v>
      </c>
      <c r="C702" s="1496" t="s">
        <v>340</v>
      </c>
    </row>
    <row r="703" spans="1:3" ht="18.75">
      <c r="A703" s="1491" t="s">
        <v>546</v>
      </c>
      <c r="B703" s="1514" t="s">
        <v>841</v>
      </c>
      <c r="C703" s="1496" t="s">
        <v>340</v>
      </c>
    </row>
    <row r="704" spans="1:3" ht="18.75">
      <c r="A704" s="1491" t="s">
        <v>547</v>
      </c>
      <c r="B704" s="1514" t="s">
        <v>842</v>
      </c>
      <c r="C704" s="1496" t="s">
        <v>340</v>
      </c>
    </row>
    <row r="705" spans="1:3" ht="18.75">
      <c r="A705" s="1491" t="s">
        <v>548</v>
      </c>
      <c r="B705" s="1514" t="s">
        <v>843</v>
      </c>
      <c r="C705" s="1496" t="s">
        <v>340</v>
      </c>
    </row>
    <row r="706" spans="1:3" ht="18.75">
      <c r="A706" s="1491" t="s">
        <v>549</v>
      </c>
      <c r="B706" s="1514" t="s">
        <v>844</v>
      </c>
      <c r="C706" s="1496" t="s">
        <v>340</v>
      </c>
    </row>
    <row r="707" spans="1:3" ht="18.75">
      <c r="A707" s="1491" t="s">
        <v>550</v>
      </c>
      <c r="B707" s="1514" t="s">
        <v>845</v>
      </c>
      <c r="C707" s="1496" t="s">
        <v>340</v>
      </c>
    </row>
    <row r="708" spans="1:3" ht="18.75">
      <c r="A708" s="1491" t="s">
        <v>551</v>
      </c>
      <c r="B708" s="1514" t="s">
        <v>846</v>
      </c>
      <c r="C708" s="1496" t="s">
        <v>340</v>
      </c>
    </row>
    <row r="709" spans="1:3" ht="20.25" thickBot="1">
      <c r="A709" s="1491" t="s">
        <v>552</v>
      </c>
      <c r="B709" s="1522" t="s">
        <v>847</v>
      </c>
      <c r="C709" s="1496" t="s">
        <v>340</v>
      </c>
    </row>
    <row r="710" spans="1:3" ht="18.75">
      <c r="A710" s="1491" t="s">
        <v>553</v>
      </c>
      <c r="B710" s="1513" t="s">
        <v>848</v>
      </c>
      <c r="C710" s="1496" t="s">
        <v>340</v>
      </c>
    </row>
    <row r="711" spans="1:3" ht="18.75">
      <c r="A711" s="1491" t="s">
        <v>554</v>
      </c>
      <c r="B711" s="1514" t="s">
        <v>849</v>
      </c>
      <c r="C711" s="1496" t="s">
        <v>340</v>
      </c>
    </row>
    <row r="712" spans="1:3" ht="18.75">
      <c r="A712" s="1491" t="s">
        <v>555</v>
      </c>
      <c r="B712" s="1514" t="s">
        <v>850</v>
      </c>
      <c r="C712" s="1496" t="s">
        <v>340</v>
      </c>
    </row>
    <row r="713" spans="1:3" ht="18.75">
      <c r="A713" s="1491" t="s">
        <v>556</v>
      </c>
      <c r="B713" s="1514" t="s">
        <v>851</v>
      </c>
      <c r="C713" s="1496" t="s">
        <v>340</v>
      </c>
    </row>
    <row r="714" spans="1:3" ht="18.75">
      <c r="A714" s="1491" t="s">
        <v>557</v>
      </c>
      <c r="B714" s="1514" t="s">
        <v>852</v>
      </c>
      <c r="C714" s="1496" t="s">
        <v>340</v>
      </c>
    </row>
    <row r="715" spans="1:3" ht="18.75">
      <c r="A715" s="1491" t="s">
        <v>558</v>
      </c>
      <c r="B715" s="1514" t="s">
        <v>853</v>
      </c>
      <c r="C715" s="1496" t="s">
        <v>340</v>
      </c>
    </row>
    <row r="716" spans="1:3" ht="18.75">
      <c r="A716" s="1491" t="s">
        <v>559</v>
      </c>
      <c r="B716" s="1514" t="s">
        <v>854</v>
      </c>
      <c r="C716" s="1496" t="s">
        <v>340</v>
      </c>
    </row>
    <row r="717" spans="1:3" ht="18.75">
      <c r="A717" s="1491" t="s">
        <v>560</v>
      </c>
      <c r="B717" s="1514" t="s">
        <v>855</v>
      </c>
      <c r="C717" s="1496" t="s">
        <v>340</v>
      </c>
    </row>
    <row r="718" spans="1:3" ht="18.75">
      <c r="A718" s="1491" t="s">
        <v>561</v>
      </c>
      <c r="B718" s="1514" t="s">
        <v>856</v>
      </c>
      <c r="C718" s="1496" t="s">
        <v>340</v>
      </c>
    </row>
    <row r="719" spans="1:3" ht="20.25" thickBot="1">
      <c r="A719" s="1491" t="s">
        <v>562</v>
      </c>
      <c r="B719" s="1522" t="s">
        <v>857</v>
      </c>
      <c r="C719" s="1496" t="s">
        <v>340</v>
      </c>
    </row>
    <row r="720" spans="1:3" ht="18.75">
      <c r="A720" s="1491" t="s">
        <v>563</v>
      </c>
      <c r="B720" s="1513" t="s">
        <v>858</v>
      </c>
      <c r="C720" s="1496" t="s">
        <v>340</v>
      </c>
    </row>
    <row r="721" spans="1:3" ht="18.75">
      <c r="A721" s="1491" t="s">
        <v>564</v>
      </c>
      <c r="B721" s="1514" t="s">
        <v>859</v>
      </c>
      <c r="C721" s="1496" t="s">
        <v>340</v>
      </c>
    </row>
    <row r="722" spans="1:3" ht="18.75">
      <c r="A722" s="1491" t="s">
        <v>565</v>
      </c>
      <c r="B722" s="1514" t="s">
        <v>860</v>
      </c>
      <c r="C722" s="1496" t="s">
        <v>340</v>
      </c>
    </row>
    <row r="723" spans="1:3" ht="18.75">
      <c r="A723" s="1491" t="s">
        <v>566</v>
      </c>
      <c r="B723" s="1514" t="s">
        <v>861</v>
      </c>
      <c r="C723" s="1496" t="s">
        <v>340</v>
      </c>
    </row>
    <row r="724" spans="1:3" ht="20.25" thickBot="1">
      <c r="A724" s="1491" t="s">
        <v>567</v>
      </c>
      <c r="B724" s="1522" t="s">
        <v>862</v>
      </c>
      <c r="C724" s="1496" t="s">
        <v>340</v>
      </c>
    </row>
    <row r="725" spans="1:3" ht="19.5">
      <c r="A725" s="1523"/>
      <c r="B725" s="1524"/>
      <c r="C725" s="1496"/>
    </row>
    <row r="726" spans="1:3" ht="14.25">
      <c r="A726" s="1525" t="s">
        <v>5</v>
      </c>
      <c r="B726" s="1526" t="s">
        <v>4</v>
      </c>
      <c r="C726" s="1525" t="s">
        <v>5</v>
      </c>
    </row>
    <row r="727" spans="1:3" ht="14.25">
      <c r="A727" s="1527"/>
      <c r="B727" s="1528">
        <v>44592</v>
      </c>
      <c r="C727" s="1527" t="s">
        <v>568</v>
      </c>
    </row>
    <row r="728" spans="1:3" ht="14.25">
      <c r="A728" s="1527"/>
      <c r="B728" s="1528">
        <v>44620</v>
      </c>
      <c r="C728" s="1527" t="s">
        <v>569</v>
      </c>
    </row>
    <row r="729" spans="1:3" ht="14.25">
      <c r="A729" s="1527"/>
      <c r="B729" s="1528">
        <v>44651</v>
      </c>
      <c r="C729" s="1527" t="s">
        <v>570</v>
      </c>
    </row>
    <row r="730" spans="1:3" ht="14.25">
      <c r="A730" s="1527"/>
      <c r="B730" s="1528">
        <v>44681</v>
      </c>
      <c r="C730" s="1527" t="s">
        <v>571</v>
      </c>
    </row>
    <row r="731" spans="1:3" ht="14.25">
      <c r="A731" s="1527"/>
      <c r="B731" s="1528">
        <v>44712</v>
      </c>
      <c r="C731" s="1527" t="s">
        <v>572</v>
      </c>
    </row>
    <row r="732" spans="1:3" ht="14.25">
      <c r="A732" s="1527"/>
      <c r="B732" s="1528">
        <v>44742</v>
      </c>
      <c r="C732" s="1527" t="s">
        <v>573</v>
      </c>
    </row>
    <row r="733" spans="1:3" ht="14.25">
      <c r="A733" s="1527"/>
      <c r="B733" s="1528">
        <v>44773</v>
      </c>
      <c r="C733" s="1527" t="s">
        <v>574</v>
      </c>
    </row>
    <row r="734" spans="1:3" ht="14.25">
      <c r="A734" s="1527"/>
      <c r="B734" s="1528">
        <v>44804</v>
      </c>
      <c r="C734" s="1527" t="s">
        <v>575</v>
      </c>
    </row>
    <row r="735" spans="1:3" ht="14.25">
      <c r="A735" s="1527"/>
      <c r="B735" s="1528">
        <v>44834</v>
      </c>
      <c r="C735" s="1527" t="s">
        <v>576</v>
      </c>
    </row>
    <row r="736" spans="1:3" ht="14.25">
      <c r="A736" s="1527"/>
      <c r="B736" s="1528">
        <v>44865</v>
      </c>
      <c r="C736" s="1527" t="s">
        <v>577</v>
      </c>
    </row>
    <row r="737" spans="1:3" ht="14.25">
      <c r="A737" s="1527"/>
      <c r="B737" s="1528">
        <v>44895</v>
      </c>
      <c r="C737" s="1527" t="s">
        <v>578</v>
      </c>
    </row>
    <row r="738" spans="1:3" ht="14.25">
      <c r="A738" s="1527"/>
      <c r="B738" s="1528">
        <v>44926</v>
      </c>
      <c r="C738" s="1527" t="s">
        <v>579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AH21" sqref="AH21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1047</v>
      </c>
      <c r="B1" s="61">
        <v>137</v>
      </c>
      <c r="I1" s="61"/>
    </row>
    <row r="2" spans="1:9" ht="12.75">
      <c r="A2" s="61" t="s">
        <v>1048</v>
      </c>
      <c r="B2" s="61" t="s">
        <v>927</v>
      </c>
      <c r="I2" s="61"/>
    </row>
    <row r="3" spans="1:9" ht="12.75">
      <c r="A3" s="61" t="s">
        <v>1049</v>
      </c>
      <c r="B3" s="61" t="s">
        <v>928</v>
      </c>
      <c r="I3" s="61"/>
    </row>
    <row r="4" spans="1:9" ht="15.75">
      <c r="A4" s="61" t="s">
        <v>1050</v>
      </c>
      <c r="B4" s="61" t="s">
        <v>929</v>
      </c>
      <c r="C4" s="66"/>
      <c r="I4" s="61"/>
    </row>
    <row r="5" spans="1:3" ht="31.5" customHeight="1">
      <c r="A5" s="61" t="s">
        <v>1051</v>
      </c>
      <c r="B5" s="78"/>
      <c r="C5" s="78"/>
    </row>
    <row r="6" spans="1:2" ht="12.75">
      <c r="A6" s="67"/>
      <c r="B6" s="68"/>
    </row>
    <row r="8" spans="2:9" ht="12.75">
      <c r="B8" s="61" t="s">
        <v>1620</v>
      </c>
      <c r="I8" s="61"/>
    </row>
    <row r="9" ht="12.75">
      <c r="I9" s="61"/>
    </row>
    <row r="10" ht="12.75">
      <c r="I10" s="61"/>
    </row>
    <row r="11" spans="1:21" ht="18">
      <c r="A11" s="61" t="s">
        <v>2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6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20"/>
      <c r="K13" s="1321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13"/>
      <c r="I14" s="1758">
        <f>$B$7</f>
        <v>0</v>
      </c>
      <c r="J14" s="1759"/>
      <c r="K14" s="1759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0"/>
      <c r="K15" s="399"/>
      <c r="L15" s="405" t="s">
        <v>1206</v>
      </c>
      <c r="M15" s="405" t="s">
        <v>46</v>
      </c>
      <c r="N15" s="237"/>
      <c r="O15" s="1317" t="s">
        <v>1621</v>
      </c>
      <c r="P15" s="1318"/>
      <c r="Q15" s="1319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29">
        <f>$B$9</f>
        <v>0</v>
      </c>
      <c r="J16" s="1730"/>
      <c r="K16" s="1731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791">
        <f>$B$12</f>
        <v>0</v>
      </c>
      <c r="J19" s="1792"/>
      <c r="K19" s="1793"/>
      <c r="L19" s="409" t="s">
        <v>101</v>
      </c>
      <c r="M19" s="1315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16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102</v>
      </c>
      <c r="L21" s="238">
        <f>$E$15</f>
        <v>0</v>
      </c>
      <c r="M21" s="413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0"/>
      <c r="K22" s="399"/>
      <c r="L22" s="237"/>
      <c r="M22" s="408"/>
      <c r="N22" s="408"/>
      <c r="O22" s="408"/>
      <c r="P22" s="408"/>
      <c r="Q22" s="408"/>
      <c r="R22" s="408"/>
      <c r="S22" s="1331" t="s">
        <v>1207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1052</v>
      </c>
      <c r="L23" s="1689" t="str">
        <f>CONCATENATE("Уточнен план ",$C$3)</f>
        <v>Уточнен план </v>
      </c>
      <c r="M23" s="1690"/>
      <c r="N23" s="1690"/>
      <c r="O23" s="1691"/>
      <c r="P23" s="1698" t="str">
        <f>CONCATENATE("Отчет ",$C$3)</f>
        <v>Отчет </v>
      </c>
      <c r="Q23" s="1699"/>
      <c r="R23" s="1699"/>
      <c r="S23" s="1700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2052</v>
      </c>
      <c r="J24" s="251" t="s">
        <v>1208</v>
      </c>
      <c r="K24" s="252" t="s">
        <v>1053</v>
      </c>
      <c r="L24" s="1357">
        <f>$E$20</f>
        <v>0</v>
      </c>
      <c r="M24" s="1361">
        <f>$F$20</f>
        <v>0</v>
      </c>
      <c r="N24" s="1362">
        <f>$G$20</f>
        <v>0</v>
      </c>
      <c r="O24" s="1363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572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1082</v>
      </c>
      <c r="L25" s="1408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05"/>
      <c r="J26" s="1541" t="e">
        <f>VLOOKUP(K26,OP_LIST2,2,FALSE)</f>
        <v>#N/A</v>
      </c>
      <c r="K26" s="1411"/>
      <c r="L26" s="388"/>
      <c r="M26" s="1395"/>
      <c r="N26" s="1396"/>
      <c r="O26" s="1397"/>
      <c r="P26" s="1395"/>
      <c r="Q26" s="1396"/>
      <c r="R26" s="1397"/>
      <c r="S26" s="1394"/>
      <c r="T26" s="7">
        <f>(IF($E145&lt;&gt;0,$M$2,IF($L145&lt;&gt;0,$M$2,"")))</f>
      </c>
      <c r="U26" s="8"/>
    </row>
    <row r="27" spans="1:21" ht="15.75">
      <c r="A27" s="61">
        <v>16</v>
      </c>
      <c r="I27" s="1605" t="s">
        <v>986</v>
      </c>
      <c r="J27" s="1412">
        <f>VLOOKUP(K28,EBK_DEIN2,2,FALSE)</f>
        <v>0</v>
      </c>
      <c r="K27" s="1411" t="s">
        <v>3</v>
      </c>
      <c r="L27" s="388"/>
      <c r="M27" s="1398"/>
      <c r="N27" s="1399"/>
      <c r="O27" s="1400"/>
      <c r="P27" s="1398"/>
      <c r="Q27" s="1399"/>
      <c r="R27" s="1400"/>
      <c r="S27" s="1394"/>
      <c r="T27" s="7">
        <f>(IF($E145&lt;&gt;0,$M$2,IF($L145&lt;&gt;0,$M$2,"")))</f>
      </c>
      <c r="U27" s="8"/>
    </row>
    <row r="28" spans="1:21" ht="15.75">
      <c r="A28" s="61">
        <v>17</v>
      </c>
      <c r="I28" s="1404"/>
      <c r="J28" s="1530">
        <f>+J27</f>
        <v>0</v>
      </c>
      <c r="K28" s="1406" t="s">
        <v>534</v>
      </c>
      <c r="L28" s="388"/>
      <c r="M28" s="1398"/>
      <c r="N28" s="1399"/>
      <c r="O28" s="1400"/>
      <c r="P28" s="1398"/>
      <c r="Q28" s="1399"/>
      <c r="R28" s="1400"/>
      <c r="S28" s="1394"/>
      <c r="T28" s="7">
        <f>(IF($E145&lt;&gt;0,$M$2,IF($L145&lt;&gt;0,$M$2,"")))</f>
      </c>
      <c r="U28" s="8"/>
    </row>
    <row r="29" spans="1:21" ht="15">
      <c r="A29" s="61">
        <v>18</v>
      </c>
      <c r="I29" s="1409"/>
      <c r="J29" s="1407"/>
      <c r="K29" s="1410" t="s">
        <v>1054</v>
      </c>
      <c r="L29" s="388"/>
      <c r="M29" s="1401"/>
      <c r="N29" s="1402"/>
      <c r="O29" s="1403"/>
      <c r="P29" s="1401"/>
      <c r="Q29" s="1402"/>
      <c r="R29" s="1403"/>
      <c r="S29" s="1394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27" t="s">
        <v>1083</v>
      </c>
      <c r="K30" s="1728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1084</v>
      </c>
      <c r="L31" s="281">
        <f>M31+N31+O31</f>
        <v>0</v>
      </c>
      <c r="M31" s="152"/>
      <c r="N31" s="153"/>
      <c r="O31" s="1372"/>
      <c r="P31" s="152"/>
      <c r="Q31" s="153"/>
      <c r="R31" s="1372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1085</v>
      </c>
      <c r="L32" s="287">
        <f>M32+N32+O32</f>
        <v>0</v>
      </c>
      <c r="M32" s="173"/>
      <c r="N32" s="174"/>
      <c r="O32" s="1375"/>
      <c r="P32" s="173"/>
      <c r="Q32" s="174"/>
      <c r="R32" s="1375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23" t="s">
        <v>1086</v>
      </c>
      <c r="K33" s="1724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1087</v>
      </c>
      <c r="L34" s="281">
        <f>M34+N34+O34</f>
        <v>0</v>
      </c>
      <c r="M34" s="152"/>
      <c r="N34" s="153"/>
      <c r="O34" s="1372"/>
      <c r="P34" s="152"/>
      <c r="Q34" s="153"/>
      <c r="R34" s="1372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1088</v>
      </c>
      <c r="L35" s="295">
        <f>M35+N35+O35</f>
        <v>0</v>
      </c>
      <c r="M35" s="158"/>
      <c r="N35" s="159"/>
      <c r="O35" s="1374"/>
      <c r="P35" s="158"/>
      <c r="Q35" s="159"/>
      <c r="R35" s="1374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1334</v>
      </c>
      <c r="L36" s="295">
        <f>M36+N36+O36</f>
        <v>0</v>
      </c>
      <c r="M36" s="158"/>
      <c r="N36" s="159"/>
      <c r="O36" s="1374"/>
      <c r="P36" s="158"/>
      <c r="Q36" s="159"/>
      <c r="R36" s="1374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1335</v>
      </c>
      <c r="L37" s="295">
        <f>M37+N37+O37</f>
        <v>0</v>
      </c>
      <c r="M37" s="158"/>
      <c r="N37" s="159"/>
      <c r="O37" s="1374"/>
      <c r="P37" s="158"/>
      <c r="Q37" s="159"/>
      <c r="R37" s="1374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1336</v>
      </c>
      <c r="L38" s="287">
        <f>M38+N38+O38</f>
        <v>0</v>
      </c>
      <c r="M38" s="173"/>
      <c r="N38" s="174"/>
      <c r="O38" s="1375"/>
      <c r="P38" s="173"/>
      <c r="Q38" s="174"/>
      <c r="R38" s="1375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25" t="s">
        <v>353</v>
      </c>
      <c r="K39" s="1726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354</v>
      </c>
      <c r="L40" s="281">
        <f aca="true" t="shared" si="4" ref="L40:L47">M40+N40+O40</f>
        <v>0</v>
      </c>
      <c r="M40" s="152"/>
      <c r="N40" s="153"/>
      <c r="O40" s="1372"/>
      <c r="P40" s="152"/>
      <c r="Q40" s="153"/>
      <c r="R40" s="1372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120</v>
      </c>
      <c r="L41" s="295">
        <f t="shared" si="4"/>
        <v>0</v>
      </c>
      <c r="M41" s="158"/>
      <c r="N41" s="159"/>
      <c r="O41" s="1374"/>
      <c r="P41" s="158"/>
      <c r="Q41" s="159"/>
      <c r="R41" s="1374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82</v>
      </c>
      <c r="L42" s="295">
        <f>M42+N42+O42</f>
        <v>0</v>
      </c>
      <c r="M42" s="483">
        <v>0</v>
      </c>
      <c r="N42" s="484">
        <v>0</v>
      </c>
      <c r="O42" s="160">
        <v>0</v>
      </c>
      <c r="P42" s="483">
        <v>0</v>
      </c>
      <c r="Q42" s="484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355</v>
      </c>
      <c r="L43" s="295">
        <f t="shared" si="4"/>
        <v>0</v>
      </c>
      <c r="M43" s="158"/>
      <c r="N43" s="159"/>
      <c r="O43" s="1374"/>
      <c r="P43" s="158"/>
      <c r="Q43" s="159"/>
      <c r="R43" s="1374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356</v>
      </c>
      <c r="L44" s="295">
        <f t="shared" si="4"/>
        <v>0</v>
      </c>
      <c r="M44" s="158"/>
      <c r="N44" s="159"/>
      <c r="O44" s="1374"/>
      <c r="P44" s="158"/>
      <c r="Q44" s="159"/>
      <c r="R44" s="1374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84</v>
      </c>
      <c r="L45" s="295">
        <f>M45+N45+O45</f>
        <v>0</v>
      </c>
      <c r="M45" s="483">
        <v>0</v>
      </c>
      <c r="N45" s="484">
        <v>0</v>
      </c>
      <c r="O45" s="160">
        <v>0</v>
      </c>
      <c r="P45" s="483">
        <v>0</v>
      </c>
      <c r="Q45" s="484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357</v>
      </c>
      <c r="L46" s="287">
        <f t="shared" si="4"/>
        <v>0</v>
      </c>
      <c r="M46" s="173"/>
      <c r="N46" s="174"/>
      <c r="O46" s="1375"/>
      <c r="P46" s="173"/>
      <c r="Q46" s="174"/>
      <c r="R46" s="1375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36" t="s">
        <v>358</v>
      </c>
      <c r="K47" s="1737"/>
      <c r="L47" s="310">
        <f t="shared" si="4"/>
        <v>0</v>
      </c>
      <c r="M47" s="1376"/>
      <c r="N47" s="1377"/>
      <c r="O47" s="1378"/>
      <c r="P47" s="1376"/>
      <c r="Q47" s="1377"/>
      <c r="R47" s="1378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23" t="s">
        <v>359</v>
      </c>
      <c r="K48" s="1724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360</v>
      </c>
      <c r="L49" s="281">
        <f aca="true" t="shared" si="7" ref="L49:L65">M49+N49+O49</f>
        <v>0</v>
      </c>
      <c r="M49" s="152"/>
      <c r="N49" s="153"/>
      <c r="O49" s="1372"/>
      <c r="P49" s="152"/>
      <c r="Q49" s="153"/>
      <c r="R49" s="1372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361</v>
      </c>
      <c r="L50" s="295">
        <f t="shared" si="7"/>
        <v>0</v>
      </c>
      <c r="M50" s="158"/>
      <c r="N50" s="159"/>
      <c r="O50" s="1374"/>
      <c r="P50" s="158"/>
      <c r="Q50" s="159"/>
      <c r="R50" s="1374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362</v>
      </c>
      <c r="L51" s="295">
        <f t="shared" si="7"/>
        <v>0</v>
      </c>
      <c r="M51" s="158"/>
      <c r="N51" s="159"/>
      <c r="O51" s="1374"/>
      <c r="P51" s="158"/>
      <c r="Q51" s="159"/>
      <c r="R51" s="1374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363</v>
      </c>
      <c r="L52" s="295">
        <f t="shared" si="7"/>
        <v>0</v>
      </c>
      <c r="M52" s="158"/>
      <c r="N52" s="159"/>
      <c r="O52" s="1374"/>
      <c r="P52" s="158"/>
      <c r="Q52" s="159"/>
      <c r="R52" s="1374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364</v>
      </c>
      <c r="L53" s="295">
        <f t="shared" si="7"/>
        <v>0</v>
      </c>
      <c r="M53" s="158"/>
      <c r="N53" s="159"/>
      <c r="O53" s="1374"/>
      <c r="P53" s="158"/>
      <c r="Q53" s="159"/>
      <c r="R53" s="1374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365</v>
      </c>
      <c r="L54" s="314">
        <f t="shared" si="7"/>
        <v>0</v>
      </c>
      <c r="M54" s="164"/>
      <c r="N54" s="165"/>
      <c r="O54" s="1373"/>
      <c r="P54" s="164"/>
      <c r="Q54" s="165"/>
      <c r="R54" s="1373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366</v>
      </c>
      <c r="L55" s="320">
        <f t="shared" si="7"/>
        <v>0</v>
      </c>
      <c r="M55" s="449"/>
      <c r="N55" s="450"/>
      <c r="O55" s="1382"/>
      <c r="P55" s="449"/>
      <c r="Q55" s="450"/>
      <c r="R55" s="1382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367</v>
      </c>
      <c r="L56" s="326">
        <f t="shared" si="7"/>
        <v>0</v>
      </c>
      <c r="M56" s="444"/>
      <c r="N56" s="445"/>
      <c r="O56" s="1379"/>
      <c r="P56" s="444"/>
      <c r="Q56" s="445"/>
      <c r="R56" s="1379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368</v>
      </c>
      <c r="L57" s="320">
        <f t="shared" si="7"/>
        <v>0</v>
      </c>
      <c r="M57" s="449"/>
      <c r="N57" s="450"/>
      <c r="O57" s="1382"/>
      <c r="P57" s="449"/>
      <c r="Q57" s="450"/>
      <c r="R57" s="1382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369</v>
      </c>
      <c r="L58" s="295">
        <f t="shared" si="7"/>
        <v>0</v>
      </c>
      <c r="M58" s="158"/>
      <c r="N58" s="159"/>
      <c r="O58" s="1374"/>
      <c r="P58" s="158"/>
      <c r="Q58" s="159"/>
      <c r="R58" s="1374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85</v>
      </c>
      <c r="L59" s="326">
        <f t="shared" si="7"/>
        <v>0</v>
      </c>
      <c r="M59" s="444"/>
      <c r="N59" s="445"/>
      <c r="O59" s="1379"/>
      <c r="P59" s="444"/>
      <c r="Q59" s="445"/>
      <c r="R59" s="1379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370</v>
      </c>
      <c r="L60" s="320">
        <f t="shared" si="7"/>
        <v>0</v>
      </c>
      <c r="M60" s="449"/>
      <c r="N60" s="450"/>
      <c r="O60" s="1382"/>
      <c r="P60" s="449"/>
      <c r="Q60" s="450"/>
      <c r="R60" s="1382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12</v>
      </c>
      <c r="L61" s="326">
        <f t="shared" si="7"/>
        <v>0</v>
      </c>
      <c r="M61" s="444"/>
      <c r="N61" s="445"/>
      <c r="O61" s="1379"/>
      <c r="P61" s="444"/>
      <c r="Q61" s="445"/>
      <c r="R61" s="1379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371</v>
      </c>
      <c r="L62" s="335">
        <f t="shared" si="7"/>
        <v>0</v>
      </c>
      <c r="M62" s="588"/>
      <c r="N62" s="589"/>
      <c r="O62" s="1381"/>
      <c r="P62" s="588"/>
      <c r="Q62" s="589"/>
      <c r="R62" s="1381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121</v>
      </c>
      <c r="L63" s="320">
        <f t="shared" si="7"/>
        <v>0</v>
      </c>
      <c r="M63" s="449"/>
      <c r="N63" s="450"/>
      <c r="O63" s="1382"/>
      <c r="P63" s="449"/>
      <c r="Q63" s="450"/>
      <c r="R63" s="1382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463</v>
      </c>
      <c r="L64" s="295">
        <f t="shared" si="7"/>
        <v>0</v>
      </c>
      <c r="M64" s="158"/>
      <c r="N64" s="159"/>
      <c r="O64" s="1374"/>
      <c r="P64" s="158"/>
      <c r="Q64" s="159"/>
      <c r="R64" s="1374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372</v>
      </c>
      <c r="L65" s="287">
        <f t="shared" si="7"/>
        <v>0</v>
      </c>
      <c r="M65" s="173"/>
      <c r="N65" s="174"/>
      <c r="O65" s="1375"/>
      <c r="P65" s="173"/>
      <c r="Q65" s="174"/>
      <c r="R65" s="1375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34" t="s">
        <v>430</v>
      </c>
      <c r="K66" s="1735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122</v>
      </c>
      <c r="L67" s="281">
        <f>M67+N67+O67</f>
        <v>0</v>
      </c>
      <c r="M67" s="152"/>
      <c r="N67" s="153"/>
      <c r="O67" s="1372"/>
      <c r="P67" s="152"/>
      <c r="Q67" s="153"/>
      <c r="R67" s="1372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123</v>
      </c>
      <c r="L68" s="295">
        <f>M68+N68+O68</f>
        <v>0</v>
      </c>
      <c r="M68" s="158"/>
      <c r="N68" s="159"/>
      <c r="O68" s="1374"/>
      <c r="P68" s="158"/>
      <c r="Q68" s="159"/>
      <c r="R68" s="1374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124</v>
      </c>
      <c r="L69" s="287">
        <f>M69+N69+O69</f>
        <v>0</v>
      </c>
      <c r="M69" s="173"/>
      <c r="N69" s="174"/>
      <c r="O69" s="1375"/>
      <c r="P69" s="173"/>
      <c r="Q69" s="174"/>
      <c r="R69" s="1375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34" t="s">
        <v>1061</v>
      </c>
      <c r="K70" s="1735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373</v>
      </c>
      <c r="L71" s="281">
        <f>M71+N71+O71</f>
        <v>0</v>
      </c>
      <c r="M71" s="152"/>
      <c r="N71" s="153"/>
      <c r="O71" s="1372"/>
      <c r="P71" s="152"/>
      <c r="Q71" s="153"/>
      <c r="R71" s="1372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374</v>
      </c>
      <c r="L72" s="295">
        <f>M72+N72+O72</f>
        <v>0</v>
      </c>
      <c r="M72" s="158"/>
      <c r="N72" s="159"/>
      <c r="O72" s="1374"/>
      <c r="P72" s="158"/>
      <c r="Q72" s="159"/>
      <c r="R72" s="1374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375</v>
      </c>
      <c r="L73" s="295">
        <f>M73+N73+O73</f>
        <v>0</v>
      </c>
      <c r="M73" s="483">
        <v>0</v>
      </c>
      <c r="N73" s="484">
        <v>0</v>
      </c>
      <c r="O73" s="160">
        <v>0</v>
      </c>
      <c r="P73" s="483">
        <v>0</v>
      </c>
      <c r="Q73" s="484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376</v>
      </c>
      <c r="L74" s="295">
        <f>M74+N74+O74</f>
        <v>0</v>
      </c>
      <c r="M74" s="483">
        <v>0</v>
      </c>
      <c r="N74" s="484">
        <v>0</v>
      </c>
      <c r="O74" s="160">
        <v>0</v>
      </c>
      <c r="P74" s="483">
        <v>0</v>
      </c>
      <c r="Q74" s="484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377</v>
      </c>
      <c r="L75" s="287">
        <f>M75+N75+O75</f>
        <v>0</v>
      </c>
      <c r="M75" s="173"/>
      <c r="N75" s="174"/>
      <c r="O75" s="1375"/>
      <c r="P75" s="173"/>
      <c r="Q75" s="174"/>
      <c r="R75" s="1375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34" t="s">
        <v>378</v>
      </c>
      <c r="K76" s="1735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464</v>
      </c>
      <c r="L77" s="281">
        <f aca="true" t="shared" si="12" ref="L77:L82">M77+N77+O77</f>
        <v>0</v>
      </c>
      <c r="M77" s="152"/>
      <c r="N77" s="153"/>
      <c r="O77" s="1372"/>
      <c r="P77" s="152"/>
      <c r="Q77" s="153"/>
      <c r="R77" s="1372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379</v>
      </c>
      <c r="L78" s="287">
        <f t="shared" si="12"/>
        <v>0</v>
      </c>
      <c r="M78" s="173"/>
      <c r="N78" s="174"/>
      <c r="O78" s="1375"/>
      <c r="P78" s="173"/>
      <c r="Q78" s="174"/>
      <c r="R78" s="1375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34" t="s">
        <v>380</v>
      </c>
      <c r="K79" s="1735"/>
      <c r="L79" s="310">
        <f t="shared" si="12"/>
        <v>0</v>
      </c>
      <c r="M79" s="1376"/>
      <c r="N79" s="1377"/>
      <c r="O79" s="1378"/>
      <c r="P79" s="1376"/>
      <c r="Q79" s="1377"/>
      <c r="R79" s="1378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40" t="s">
        <v>381</v>
      </c>
      <c r="K80" s="1741"/>
      <c r="L80" s="310">
        <f t="shared" si="12"/>
        <v>0</v>
      </c>
      <c r="M80" s="1376"/>
      <c r="N80" s="1377"/>
      <c r="O80" s="1378"/>
      <c r="P80" s="1376"/>
      <c r="Q80" s="1377"/>
      <c r="R80" s="1378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40" t="s">
        <v>382</v>
      </c>
      <c r="K81" s="1741"/>
      <c r="L81" s="310">
        <f t="shared" si="12"/>
        <v>0</v>
      </c>
      <c r="M81" s="1376"/>
      <c r="N81" s="1377"/>
      <c r="O81" s="1378"/>
      <c r="P81" s="1376"/>
      <c r="Q81" s="1377"/>
      <c r="R81" s="1378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40" t="s">
        <v>584</v>
      </c>
      <c r="K82" s="1741"/>
      <c r="L82" s="310">
        <f t="shared" si="12"/>
        <v>0</v>
      </c>
      <c r="M82" s="1376"/>
      <c r="N82" s="1377"/>
      <c r="O82" s="1378"/>
      <c r="P82" s="1376"/>
      <c r="Q82" s="1377"/>
      <c r="R82" s="1378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34" t="s">
        <v>383</v>
      </c>
      <c r="K83" s="1735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876</v>
      </c>
      <c r="L84" s="281">
        <f>M84+N84+O84</f>
        <v>0</v>
      </c>
      <c r="M84" s="152"/>
      <c r="N84" s="153"/>
      <c r="O84" s="1372"/>
      <c r="P84" s="152"/>
      <c r="Q84" s="153"/>
      <c r="R84" s="1372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384</v>
      </c>
      <c r="L85" s="281">
        <f aca="true" t="shared" si="15" ref="L85:L91">M85+N85+O85</f>
        <v>0</v>
      </c>
      <c r="M85" s="152"/>
      <c r="N85" s="153"/>
      <c r="O85" s="1372"/>
      <c r="P85" s="152"/>
      <c r="Q85" s="153"/>
      <c r="R85" s="1372"/>
      <c r="S85" s="281">
        <f aca="true" t="shared" si="16" ref="S85:S91">P85+Q85+R85</f>
        <v>0</v>
      </c>
      <c r="T85" s="12">
        <f t="shared" si="1"/>
      </c>
      <c r="U85" s="13"/>
    </row>
    <row r="86" spans="1:21" ht="31.5" customHeight="1">
      <c r="A86" s="61">
        <v>72</v>
      </c>
      <c r="I86" s="346"/>
      <c r="J86" s="324">
        <v>2969</v>
      </c>
      <c r="K86" s="348" t="s">
        <v>385</v>
      </c>
      <c r="L86" s="326">
        <f t="shared" si="15"/>
        <v>0</v>
      </c>
      <c r="M86" s="444"/>
      <c r="N86" s="445"/>
      <c r="O86" s="1379"/>
      <c r="P86" s="444"/>
      <c r="Q86" s="445"/>
      <c r="R86" s="1379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386</v>
      </c>
      <c r="L87" s="351">
        <f t="shared" si="15"/>
        <v>0</v>
      </c>
      <c r="M87" s="624"/>
      <c r="N87" s="625"/>
      <c r="O87" s="1380"/>
      <c r="P87" s="624"/>
      <c r="Q87" s="625"/>
      <c r="R87" s="1380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387</v>
      </c>
      <c r="L88" s="335">
        <f t="shared" si="15"/>
        <v>0</v>
      </c>
      <c r="M88" s="588"/>
      <c r="N88" s="589"/>
      <c r="O88" s="1381"/>
      <c r="P88" s="588"/>
      <c r="Q88" s="589"/>
      <c r="R88" s="1381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895</v>
      </c>
      <c r="L89" s="320">
        <f>M89+N89+O89</f>
        <v>0</v>
      </c>
      <c r="M89" s="449"/>
      <c r="N89" s="450"/>
      <c r="O89" s="1382"/>
      <c r="P89" s="449"/>
      <c r="Q89" s="450"/>
      <c r="R89" s="1382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388</v>
      </c>
      <c r="L90" s="320">
        <f t="shared" si="15"/>
        <v>0</v>
      </c>
      <c r="M90" s="449"/>
      <c r="N90" s="450"/>
      <c r="O90" s="1382"/>
      <c r="P90" s="449"/>
      <c r="Q90" s="450"/>
      <c r="R90" s="1382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389</v>
      </c>
      <c r="L91" s="287">
        <f t="shared" si="15"/>
        <v>0</v>
      </c>
      <c r="M91" s="173"/>
      <c r="N91" s="174"/>
      <c r="O91" s="1375"/>
      <c r="P91" s="173"/>
      <c r="Q91" s="174"/>
      <c r="R91" s="1375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926</v>
      </c>
      <c r="K92" s="672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390</v>
      </c>
      <c r="L93" s="281">
        <f aca="true" t="shared" si="18" ref="L93:L100">M93+N93+O93</f>
        <v>0</v>
      </c>
      <c r="M93" s="481">
        <v>0</v>
      </c>
      <c r="N93" s="482">
        <v>0</v>
      </c>
      <c r="O93" s="154">
        <v>0</v>
      </c>
      <c r="P93" s="481">
        <v>0</v>
      </c>
      <c r="Q93" s="482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1055</v>
      </c>
      <c r="L94" s="295">
        <f t="shared" si="18"/>
        <v>0</v>
      </c>
      <c r="M94" s="483">
        <v>0</v>
      </c>
      <c r="N94" s="484">
        <v>0</v>
      </c>
      <c r="O94" s="160">
        <v>0</v>
      </c>
      <c r="P94" s="483">
        <v>0</v>
      </c>
      <c r="Q94" s="484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391</v>
      </c>
      <c r="L95" s="295">
        <f t="shared" si="18"/>
        <v>0</v>
      </c>
      <c r="M95" s="483">
        <v>0</v>
      </c>
      <c r="N95" s="484">
        <v>0</v>
      </c>
      <c r="O95" s="160">
        <v>0</v>
      </c>
      <c r="P95" s="483">
        <v>0</v>
      </c>
      <c r="Q95" s="484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581</v>
      </c>
      <c r="L96" s="295">
        <f t="shared" si="18"/>
        <v>0</v>
      </c>
      <c r="M96" s="483">
        <v>0</v>
      </c>
      <c r="N96" s="484">
        <v>0</v>
      </c>
      <c r="O96" s="160">
        <v>0</v>
      </c>
      <c r="P96" s="483">
        <v>0</v>
      </c>
      <c r="Q96" s="484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979</v>
      </c>
      <c r="L97" s="287">
        <f t="shared" si="18"/>
        <v>0</v>
      </c>
      <c r="M97" s="485">
        <v>0</v>
      </c>
      <c r="N97" s="486">
        <v>0</v>
      </c>
      <c r="O97" s="175">
        <v>0</v>
      </c>
      <c r="P97" s="485">
        <v>0</v>
      </c>
      <c r="Q97" s="486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34" t="s">
        <v>392</v>
      </c>
      <c r="K98" s="1735"/>
      <c r="L98" s="310">
        <f t="shared" si="18"/>
        <v>0</v>
      </c>
      <c r="M98" s="1424">
        <v>0</v>
      </c>
      <c r="N98" s="1425">
        <v>0</v>
      </c>
      <c r="O98" s="1426">
        <v>0</v>
      </c>
      <c r="P98" s="1424">
        <v>0</v>
      </c>
      <c r="Q98" s="1425">
        <v>0</v>
      </c>
      <c r="R98" s="1426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34" t="s">
        <v>393</v>
      </c>
      <c r="K99" s="1735"/>
      <c r="L99" s="310">
        <f t="shared" si="18"/>
        <v>0</v>
      </c>
      <c r="M99" s="1376"/>
      <c r="N99" s="1377"/>
      <c r="O99" s="1378"/>
      <c r="P99" s="1376"/>
      <c r="Q99" s="1377"/>
      <c r="R99" s="1378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34" t="s">
        <v>394</v>
      </c>
      <c r="K100" s="1735"/>
      <c r="L100" s="310">
        <f t="shared" si="18"/>
        <v>0</v>
      </c>
      <c r="M100" s="1425">
        <v>0</v>
      </c>
      <c r="N100" s="1425">
        <v>0</v>
      </c>
      <c r="O100" s="1426">
        <v>0</v>
      </c>
      <c r="P100" s="1553">
        <v>0</v>
      </c>
      <c r="Q100" s="1425">
        <v>0</v>
      </c>
      <c r="R100" s="1425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34" t="s">
        <v>395</v>
      </c>
      <c r="K101" s="1735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396</v>
      </c>
      <c r="L102" s="281">
        <f aca="true" t="shared" si="22" ref="L102:L107">M102+N102+O102</f>
        <v>0</v>
      </c>
      <c r="M102" s="152"/>
      <c r="N102" s="153"/>
      <c r="O102" s="1372"/>
      <c r="P102" s="152"/>
      <c r="Q102" s="153"/>
      <c r="R102" s="1372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397</v>
      </c>
      <c r="L103" s="295">
        <f t="shared" si="22"/>
        <v>0</v>
      </c>
      <c r="M103" s="158"/>
      <c r="N103" s="159"/>
      <c r="O103" s="1374"/>
      <c r="P103" s="158"/>
      <c r="Q103" s="159"/>
      <c r="R103" s="1374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398</v>
      </c>
      <c r="L104" s="295">
        <f t="shared" si="22"/>
        <v>0</v>
      </c>
      <c r="M104" s="158"/>
      <c r="N104" s="159"/>
      <c r="O104" s="1374"/>
      <c r="P104" s="158"/>
      <c r="Q104" s="159"/>
      <c r="R104" s="1374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399</v>
      </c>
      <c r="L105" s="295">
        <f t="shared" si="22"/>
        <v>0</v>
      </c>
      <c r="M105" s="158"/>
      <c r="N105" s="159"/>
      <c r="O105" s="1374"/>
      <c r="P105" s="158"/>
      <c r="Q105" s="159"/>
      <c r="R105" s="1374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400</v>
      </c>
      <c r="L106" s="295">
        <f t="shared" si="22"/>
        <v>0</v>
      </c>
      <c r="M106" s="158"/>
      <c r="N106" s="159"/>
      <c r="O106" s="1374"/>
      <c r="P106" s="158"/>
      <c r="Q106" s="159"/>
      <c r="R106" s="1374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401</v>
      </c>
      <c r="L107" s="287">
        <f t="shared" si="22"/>
        <v>0</v>
      </c>
      <c r="M107" s="173"/>
      <c r="N107" s="174"/>
      <c r="O107" s="1375"/>
      <c r="P107" s="173"/>
      <c r="Q107" s="174"/>
      <c r="R107" s="1375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34" t="s">
        <v>585</v>
      </c>
      <c r="K108" s="1735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402</v>
      </c>
      <c r="L109" s="281">
        <f aca="true" t="shared" si="25" ref="L109:L114">M109+N109+O109</f>
        <v>0</v>
      </c>
      <c r="M109" s="152"/>
      <c r="N109" s="153"/>
      <c r="O109" s="1372"/>
      <c r="P109" s="152"/>
      <c r="Q109" s="153"/>
      <c r="R109" s="1372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403</v>
      </c>
      <c r="L110" s="295">
        <f t="shared" si="25"/>
        <v>0</v>
      </c>
      <c r="M110" s="158"/>
      <c r="N110" s="159"/>
      <c r="O110" s="1374"/>
      <c r="P110" s="158"/>
      <c r="Q110" s="159"/>
      <c r="R110" s="1374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404</v>
      </c>
      <c r="L111" s="287">
        <f t="shared" si="25"/>
        <v>0</v>
      </c>
      <c r="M111" s="173"/>
      <c r="N111" s="174"/>
      <c r="O111" s="1375"/>
      <c r="P111" s="173"/>
      <c r="Q111" s="174"/>
      <c r="R111" s="1375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34" t="s">
        <v>582</v>
      </c>
      <c r="K112" s="1735"/>
      <c r="L112" s="310">
        <f t="shared" si="25"/>
        <v>0</v>
      </c>
      <c r="M112" s="1376"/>
      <c r="N112" s="1377"/>
      <c r="O112" s="1378"/>
      <c r="P112" s="1376"/>
      <c r="Q112" s="1377"/>
      <c r="R112" s="1378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34" t="s">
        <v>583</v>
      </c>
      <c r="K113" s="1735"/>
      <c r="L113" s="310">
        <f t="shared" si="25"/>
        <v>0</v>
      </c>
      <c r="M113" s="1376"/>
      <c r="N113" s="1377"/>
      <c r="O113" s="1378"/>
      <c r="P113" s="1376"/>
      <c r="Q113" s="1377"/>
      <c r="R113" s="1378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40" t="s">
        <v>405</v>
      </c>
      <c r="K114" s="1741"/>
      <c r="L114" s="310">
        <f t="shared" si="25"/>
        <v>0</v>
      </c>
      <c r="M114" s="1376"/>
      <c r="N114" s="1377"/>
      <c r="O114" s="1378"/>
      <c r="P114" s="1376"/>
      <c r="Q114" s="1377"/>
      <c r="R114" s="1378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34" t="s">
        <v>431</v>
      </c>
      <c r="K115" s="1735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432</v>
      </c>
      <c r="L116" s="281">
        <f>M116+N116+O116</f>
        <v>0</v>
      </c>
      <c r="M116" s="152"/>
      <c r="N116" s="153"/>
      <c r="O116" s="1372"/>
      <c r="P116" s="152"/>
      <c r="Q116" s="153"/>
      <c r="R116" s="1372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433</v>
      </c>
      <c r="L117" s="287">
        <f>M117+N117+O117</f>
        <v>0</v>
      </c>
      <c r="M117" s="173"/>
      <c r="N117" s="174"/>
      <c r="O117" s="1375"/>
      <c r="P117" s="173"/>
      <c r="Q117" s="174"/>
      <c r="R117" s="1375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38" t="s">
        <v>406</v>
      </c>
      <c r="K118" s="1739"/>
      <c r="L118" s="310">
        <f>M118+N118+O118</f>
        <v>0</v>
      </c>
      <c r="M118" s="1376"/>
      <c r="N118" s="1377"/>
      <c r="O118" s="1378"/>
      <c r="P118" s="1376"/>
      <c r="Q118" s="1377"/>
      <c r="R118" s="1378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38" t="s">
        <v>407</v>
      </c>
      <c r="K119" s="1739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408</v>
      </c>
      <c r="L120" s="281">
        <f aca="true" t="shared" si="29" ref="L120:L126">M120+N120+O120</f>
        <v>0</v>
      </c>
      <c r="M120" s="152"/>
      <c r="N120" s="153"/>
      <c r="O120" s="1372"/>
      <c r="P120" s="152"/>
      <c r="Q120" s="153"/>
      <c r="R120" s="1372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409</v>
      </c>
      <c r="L121" s="295">
        <f t="shared" si="29"/>
        <v>0</v>
      </c>
      <c r="M121" s="158"/>
      <c r="N121" s="159"/>
      <c r="O121" s="1374"/>
      <c r="P121" s="158"/>
      <c r="Q121" s="159"/>
      <c r="R121" s="1374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1357</v>
      </c>
      <c r="L122" s="295">
        <f t="shared" si="29"/>
        <v>0</v>
      </c>
      <c r="M122" s="158"/>
      <c r="N122" s="159"/>
      <c r="O122" s="1374"/>
      <c r="P122" s="158"/>
      <c r="Q122" s="159"/>
      <c r="R122" s="1374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1358</v>
      </c>
      <c r="L123" s="295">
        <f t="shared" si="29"/>
        <v>0</v>
      </c>
      <c r="M123" s="158"/>
      <c r="N123" s="159"/>
      <c r="O123" s="1374"/>
      <c r="P123" s="158"/>
      <c r="Q123" s="159"/>
      <c r="R123" s="1374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1359</v>
      </c>
      <c r="L124" s="295">
        <f t="shared" si="29"/>
        <v>0</v>
      </c>
      <c r="M124" s="158"/>
      <c r="N124" s="159"/>
      <c r="O124" s="1374"/>
      <c r="P124" s="158"/>
      <c r="Q124" s="159"/>
      <c r="R124" s="1374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1360</v>
      </c>
      <c r="L125" s="295">
        <f t="shared" si="29"/>
        <v>0</v>
      </c>
      <c r="M125" s="158"/>
      <c r="N125" s="159"/>
      <c r="O125" s="1374"/>
      <c r="P125" s="158"/>
      <c r="Q125" s="159"/>
      <c r="R125" s="1374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1361</v>
      </c>
      <c r="L126" s="287">
        <f t="shared" si="29"/>
        <v>0</v>
      </c>
      <c r="M126" s="173"/>
      <c r="N126" s="174"/>
      <c r="O126" s="1375"/>
      <c r="P126" s="173"/>
      <c r="Q126" s="174"/>
      <c r="R126" s="1375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38" t="s">
        <v>1362</v>
      </c>
      <c r="K127" s="1739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465</v>
      </c>
      <c r="L128" s="281">
        <f>M128+N128+O128</f>
        <v>0</v>
      </c>
      <c r="M128" s="152"/>
      <c r="N128" s="153"/>
      <c r="O128" s="1372"/>
      <c r="P128" s="152"/>
      <c r="Q128" s="153"/>
      <c r="R128" s="1372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1363</v>
      </c>
      <c r="L129" s="287">
        <f>M129+N129+O129</f>
        <v>0</v>
      </c>
      <c r="M129" s="173"/>
      <c r="N129" s="174"/>
      <c r="O129" s="1375"/>
      <c r="P129" s="173"/>
      <c r="Q129" s="174"/>
      <c r="R129" s="1375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38" t="s">
        <v>1025</v>
      </c>
      <c r="K130" s="1739"/>
      <c r="L130" s="310">
        <f>M130+N130+O130</f>
        <v>0</v>
      </c>
      <c r="M130" s="1376"/>
      <c r="N130" s="1377"/>
      <c r="O130" s="1378"/>
      <c r="P130" s="1376"/>
      <c r="Q130" s="1377"/>
      <c r="R130" s="1378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34" t="s">
        <v>1026</v>
      </c>
      <c r="K131" s="1735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1027</v>
      </c>
      <c r="L132" s="281">
        <f>M132+N132+O132</f>
        <v>0</v>
      </c>
      <c r="M132" s="152"/>
      <c r="N132" s="153"/>
      <c r="O132" s="1372"/>
      <c r="P132" s="152"/>
      <c r="Q132" s="153"/>
      <c r="R132" s="1372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1028</v>
      </c>
      <c r="L133" s="295">
        <f>M133+N133+O133</f>
        <v>0</v>
      </c>
      <c r="M133" s="158"/>
      <c r="N133" s="159"/>
      <c r="O133" s="1374"/>
      <c r="P133" s="158"/>
      <c r="Q133" s="159"/>
      <c r="R133" s="1374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1029</v>
      </c>
      <c r="L134" s="295">
        <f>M134+N134+O134</f>
        <v>0</v>
      </c>
      <c r="M134" s="158"/>
      <c r="N134" s="159"/>
      <c r="O134" s="1374"/>
      <c r="P134" s="158"/>
      <c r="Q134" s="159"/>
      <c r="R134" s="1374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1030</v>
      </c>
      <c r="L135" s="287">
        <f>M135+N135+O135</f>
        <v>0</v>
      </c>
      <c r="M135" s="173"/>
      <c r="N135" s="174"/>
      <c r="O135" s="1375"/>
      <c r="P135" s="173"/>
      <c r="Q135" s="174"/>
      <c r="R135" s="1375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42" t="s">
        <v>125</v>
      </c>
      <c r="K136" s="1743"/>
      <c r="L136" s="310">
        <f>SUM(L137:L139)</f>
        <v>0</v>
      </c>
      <c r="M136" s="1424">
        <v>0</v>
      </c>
      <c r="N136" s="1424">
        <v>0</v>
      </c>
      <c r="O136" s="1424">
        <v>0</v>
      </c>
      <c r="P136" s="1424">
        <v>0</v>
      </c>
      <c r="Q136" s="1424">
        <v>0</v>
      </c>
      <c r="R136" s="1424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1031</v>
      </c>
      <c r="L137" s="281">
        <f>M137+N137+O137</f>
        <v>0</v>
      </c>
      <c r="M137" s="1425">
        <v>0</v>
      </c>
      <c r="N137" s="1425">
        <v>0</v>
      </c>
      <c r="O137" s="1426">
        <v>0</v>
      </c>
      <c r="P137" s="1553">
        <v>0</v>
      </c>
      <c r="Q137" s="1425">
        <v>0</v>
      </c>
      <c r="R137" s="1425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1032</v>
      </c>
      <c r="L138" s="314">
        <f>M138+N138+O138</f>
        <v>0</v>
      </c>
      <c r="M138" s="1425">
        <v>0</v>
      </c>
      <c r="N138" s="1425">
        <v>0</v>
      </c>
      <c r="O138" s="1426">
        <v>0</v>
      </c>
      <c r="P138" s="1553">
        <v>0</v>
      </c>
      <c r="Q138" s="1425">
        <v>0</v>
      </c>
      <c r="R138" s="1425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1033</v>
      </c>
      <c r="L139" s="377">
        <f>M139+N139+O139</f>
        <v>0</v>
      </c>
      <c r="M139" s="1425">
        <v>0</v>
      </c>
      <c r="N139" s="1425">
        <v>0</v>
      </c>
      <c r="O139" s="1426">
        <v>0</v>
      </c>
      <c r="P139" s="1553">
        <v>0</v>
      </c>
      <c r="Q139" s="1425">
        <v>0</v>
      </c>
      <c r="R139" s="1425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70"/>
      <c r="J140" s="1744" t="s">
        <v>1034</v>
      </c>
      <c r="K140" s="1735"/>
      <c r="L140" s="1392"/>
      <c r="M140" s="1392"/>
      <c r="N140" s="1392"/>
      <c r="O140" s="1392"/>
      <c r="P140" s="1392"/>
      <c r="Q140" s="1392"/>
      <c r="R140" s="1392"/>
      <c r="S140" s="1393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44" t="s">
        <v>1034</v>
      </c>
      <c r="K141" s="1735"/>
      <c r="L141" s="310">
        <f>M141+N141+O141</f>
        <v>0</v>
      </c>
      <c r="M141" s="1383"/>
      <c r="N141" s="1384"/>
      <c r="O141" s="1385"/>
      <c r="P141" s="1414">
        <v>0</v>
      </c>
      <c r="Q141" s="1415">
        <v>0</v>
      </c>
      <c r="R141" s="1416">
        <v>0</v>
      </c>
      <c r="S141" s="310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387"/>
      <c r="J142" s="1388"/>
      <c r="K142" s="1389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390"/>
      <c r="J143" s="111"/>
      <c r="K143" s="1391"/>
      <c r="L143" s="218"/>
      <c r="M143" s="218"/>
      <c r="N143" s="218"/>
      <c r="O143" s="218"/>
      <c r="P143" s="218"/>
      <c r="Q143" s="218"/>
      <c r="R143" s="218"/>
      <c r="S143" s="388"/>
      <c r="T143" s="12">
        <f t="shared" si="20"/>
      </c>
      <c r="U143" s="13"/>
    </row>
    <row r="144" spans="1:21" ht="15.75" customHeight="1">
      <c r="A144" s="61">
        <v>130</v>
      </c>
      <c r="I144" s="1390"/>
      <c r="J144" s="111"/>
      <c r="K144" s="1391"/>
      <c r="L144" s="218"/>
      <c r="M144" s="218"/>
      <c r="N144" s="218"/>
      <c r="O144" s="218"/>
      <c r="P144" s="218"/>
      <c r="Q144" s="218"/>
      <c r="R144" s="218"/>
      <c r="S144" s="388"/>
      <c r="T144" s="12">
        <f t="shared" si="20"/>
      </c>
      <c r="U144" s="13"/>
    </row>
    <row r="145" spans="1:21" ht="16.5" thickBot="1">
      <c r="A145" s="61">
        <v>131</v>
      </c>
      <c r="I145" s="1417"/>
      <c r="J145" s="392" t="s">
        <v>1080</v>
      </c>
      <c r="K145" s="1386">
        <f>+I145</f>
        <v>0</v>
      </c>
      <c r="L145" s="394">
        <f aca="true" t="shared" si="33" ref="L145:S145">SUM(L30,L33,L39,L47,L48,L66,L70,L76,L79,L80,L81,L82,L83,L92,L98,L99,L100,L101,L108,L112,L113,L114,L115,L118,L119,L127,L130,L131,L136)+L141</f>
        <v>0</v>
      </c>
      <c r="M145" s="395">
        <f t="shared" si="33"/>
        <v>0</v>
      </c>
      <c r="N145" s="396">
        <f t="shared" si="33"/>
        <v>0</v>
      </c>
      <c r="O145" s="397">
        <f t="shared" si="33"/>
        <v>0</v>
      </c>
      <c r="P145" s="395">
        <f t="shared" si="33"/>
        <v>0</v>
      </c>
      <c r="Q145" s="396">
        <f t="shared" si="33"/>
        <v>0</v>
      </c>
      <c r="R145" s="397">
        <f t="shared" si="33"/>
        <v>0</v>
      </c>
      <c r="S145" s="394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282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22"/>
      <c r="J147" s="1322"/>
      <c r="K147" s="1323"/>
      <c r="L147" s="1322"/>
      <c r="M147" s="1322"/>
      <c r="N147" s="1322"/>
      <c r="O147" s="1322"/>
      <c r="P147" s="1322"/>
      <c r="Q147" s="1322"/>
      <c r="R147" s="1322"/>
      <c r="S147" s="1324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L23:O23"/>
    <mergeCell ref="P23:S23"/>
    <mergeCell ref="J81:K81"/>
    <mergeCell ref="J30:K30"/>
    <mergeCell ref="J33:K33"/>
    <mergeCell ref="J39:K39"/>
    <mergeCell ref="J47:K47"/>
    <mergeCell ref="J76:K76"/>
    <mergeCell ref="J79:K79"/>
    <mergeCell ref="I14:K14"/>
    <mergeCell ref="I16:K16"/>
    <mergeCell ref="I19:K19"/>
    <mergeCell ref="J113:K113"/>
    <mergeCell ref="J101:K101"/>
    <mergeCell ref="J108:K108"/>
    <mergeCell ref="J112:K112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80:K80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0" operator="equal" stopIfTrue="1">
      <formula>0</formula>
    </cfRule>
  </conditionalFormatting>
  <conditionalFormatting sqref="L21">
    <cfRule type="cellIs" priority="18" dxfId="9" operator="equal" stopIfTrue="1">
      <formula>98</formula>
    </cfRule>
    <cfRule type="cellIs" priority="19" dxfId="8" operator="equal" stopIfTrue="1">
      <formula>96</formula>
    </cfRule>
    <cfRule type="cellIs" priority="20" dxfId="4" operator="equal" stopIfTrue="1">
      <formula>42</formula>
    </cfRule>
    <cfRule type="cellIs" priority="21" dxfId="5" operator="equal" stopIfTrue="1">
      <formula>97</formula>
    </cfRule>
    <cfRule type="cellIs" priority="22" dxfId="6" operator="equal" stopIfTrue="1">
      <formula>33</formula>
    </cfRule>
  </conditionalFormatting>
  <conditionalFormatting sqref="M21">
    <cfRule type="cellIs" priority="13" dxfId="6" operator="equal" stopIfTrue="1">
      <formula>"ЧУЖДИ СРЕДСТВА"</formula>
    </cfRule>
    <cfRule type="cellIs" priority="14" dxfId="5" operator="equal" stopIfTrue="1">
      <formula>"СЕС - ДМП"</formula>
    </cfRule>
    <cfRule type="cellIs" priority="15" dxfId="4" operator="equal" stopIfTrue="1">
      <formula>"СЕС - РА"</formula>
    </cfRule>
    <cfRule type="cellIs" priority="16" dxfId="8" operator="equal" stopIfTrue="1">
      <formula>"СЕС - ДЕС"</formula>
    </cfRule>
    <cfRule type="cellIs" priority="17" dxfId="9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31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Home</cp:lastModifiedBy>
  <cp:lastPrinted>2022-02-14T06:45:31Z</cp:lastPrinted>
  <dcterms:created xsi:type="dcterms:W3CDTF">1997-12-10T11:54:07Z</dcterms:created>
  <dcterms:modified xsi:type="dcterms:W3CDTF">2022-02-15T11:19:04Z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